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Аналит.отчет" sheetId="1" r:id="rId1"/>
    <sheet name="Диагностика" sheetId="2" r:id="rId2"/>
    <sheet name="Расчет ИФО" sheetId="3" r:id="rId3"/>
    <sheet name="Инвест. проекты" sheetId="4" r:id="rId4"/>
  </sheets>
  <definedNames>
    <definedName name="Print_Area_0" localSheetId="1">Диагностика!$A$1:$K$63</definedName>
    <definedName name="Print_Area_0" localSheetId="3">'Инвест. проекты'!$A$1:$H$17</definedName>
    <definedName name="Print_Area_0" localSheetId="2">'Расчет ИФО'!$A$1:$I$66</definedName>
    <definedName name="Print_Area_0_0" localSheetId="1">Диагностика!$A$1:$K$63</definedName>
    <definedName name="Print_Area_0_0" localSheetId="3">'Инвест. проекты'!$A$1:$H$17</definedName>
    <definedName name="Print_Area_0_0" localSheetId="2">'Расчет ИФО'!$A$1:$I$66</definedName>
    <definedName name="Print_Area_0_0_0" localSheetId="1">Диагностика!$A$1:$K$63</definedName>
    <definedName name="Print_Area_0_0_0" localSheetId="3">'Инвест. проекты'!$A$1:$H$17</definedName>
    <definedName name="Print_Area_0_0_0" localSheetId="2">'Расчет ИФО'!$A$1:$I$66</definedName>
    <definedName name="Print_Area_0_0_0_0" localSheetId="1">Диагностика!$A$1:$K$63</definedName>
    <definedName name="Print_Area_0_0_0_0" localSheetId="3">'Инвест. проекты'!$A$1:$H$17</definedName>
    <definedName name="Print_Area_0_0_0_0" localSheetId="2">'Расчет ИФО'!$A$1:$I$66</definedName>
    <definedName name="Print_Titles_0" localSheetId="1">Диагностика!$7:$7</definedName>
    <definedName name="Print_Titles_0" localSheetId="2">'Расчет ИФО'!$5:$9</definedName>
    <definedName name="Print_Titles_0_0" localSheetId="1">Диагностика!$7:$7</definedName>
    <definedName name="Print_Titles_0_0" localSheetId="2">'Расчет ИФО'!$5:$9</definedName>
    <definedName name="Print_Titles_0_0_0" localSheetId="1">Диагностика!$7:$7</definedName>
    <definedName name="Print_Titles_0_0_0" localSheetId="2">'Расчет ИФО'!$5:$9</definedName>
    <definedName name="Print_Titles_0_0_0_0" localSheetId="1">Диагностика!$7:$7</definedName>
    <definedName name="Print_Titles_0_0_0_0" localSheetId="2">'Расчет ИФО'!$5:$9</definedName>
    <definedName name="_xlnm.Print_Titles" localSheetId="0">Аналит.отчет!$7:$7</definedName>
    <definedName name="_xlnm.Print_Titles" localSheetId="1">Диагностика!$7:$7</definedName>
    <definedName name="_xlnm.Print_Titles" localSheetId="2">'Расчет ИФО'!$5:$9</definedName>
    <definedName name="_xlnm.Print_Area" localSheetId="0">Аналит.отчет!$A$1:$E$166</definedName>
    <definedName name="_xlnm.Print_Area" localSheetId="1">Диагностика!$A$1:$K$63</definedName>
    <definedName name="_xlnm.Print_Area" localSheetId="3">'Инвест. проекты'!$A$1:$H$17</definedName>
    <definedName name="_xlnm.Print_Area" localSheetId="2">'Расчет ИФО'!$A$1:$I$66</definedName>
  </definedNames>
  <calcPr calcId="125725"/>
</workbook>
</file>

<file path=xl/calcChain.xml><?xml version="1.0" encoding="utf-8"?>
<calcChain xmlns="http://schemas.openxmlformats.org/spreadsheetml/2006/main">
  <c r="D34" i="1"/>
  <c r="C34"/>
  <c r="F31" i="2"/>
  <c r="G31"/>
  <c r="H31"/>
  <c r="I31"/>
  <c r="J31"/>
  <c r="K31"/>
  <c r="E31"/>
  <c r="G17" i="4" l="1"/>
  <c r="F17"/>
  <c r="I61" i="3" l="1"/>
  <c r="H60"/>
  <c r="G60"/>
  <c r="H59"/>
  <c r="G59"/>
  <c r="H58"/>
  <c r="G58"/>
  <c r="H57"/>
  <c r="G57"/>
  <c r="H56"/>
  <c r="G56"/>
  <c r="H54"/>
  <c r="G54"/>
  <c r="I54" s="1"/>
  <c r="I53"/>
  <c r="I52"/>
  <c r="I51"/>
  <c r="G62" l="1"/>
  <c r="I62" s="1"/>
  <c r="I57"/>
  <c r="I58"/>
  <c r="H62"/>
  <c r="I60"/>
  <c r="I59"/>
  <c r="I56"/>
  <c r="H47"/>
  <c r="H48" s="1"/>
  <c r="G47"/>
  <c r="G48" s="1"/>
  <c r="I46"/>
  <c r="I45"/>
  <c r="I44"/>
  <c r="I43"/>
  <c r="I42"/>
  <c r="I48" l="1"/>
  <c r="I47"/>
  <c r="H39"/>
  <c r="G39" l="1"/>
  <c r="I39" s="1"/>
  <c r="H38"/>
  <c r="G38"/>
  <c r="I38" s="1"/>
  <c r="H37"/>
  <c r="H40" s="1"/>
  <c r="G37"/>
  <c r="I34"/>
  <c r="I33"/>
  <c r="I32"/>
  <c r="I31"/>
  <c r="I30"/>
  <c r="I29"/>
  <c r="I28"/>
  <c r="I25"/>
  <c r="I24"/>
  <c r="H23"/>
  <c r="G23"/>
  <c r="I23" s="1"/>
  <c r="I22"/>
  <c r="I21"/>
  <c r="I20"/>
  <c r="I19"/>
  <c r="I18"/>
  <c r="I17"/>
  <c r="H16"/>
  <c r="G16"/>
  <c r="I15"/>
  <c r="H14"/>
  <c r="G14"/>
  <c r="I14" s="1"/>
  <c r="K47" i="2"/>
  <c r="J47"/>
  <c r="I47"/>
  <c r="H47"/>
  <c r="G47"/>
  <c r="F47"/>
  <c r="E47"/>
  <c r="K41"/>
  <c r="J41"/>
  <c r="I41"/>
  <c r="H41"/>
  <c r="G41"/>
  <c r="F41"/>
  <c r="E41"/>
  <c r="K8"/>
  <c r="J8"/>
  <c r="I8"/>
  <c r="H8"/>
  <c r="G8"/>
  <c r="F8"/>
  <c r="E8"/>
  <c r="E164" i="1"/>
  <c r="E163"/>
  <c r="E162"/>
  <c r="E161"/>
  <c r="E159"/>
  <c r="E158"/>
  <c r="E157"/>
  <c r="E156"/>
  <c r="E155"/>
  <c r="E154"/>
  <c r="E153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K61" i="2" l="1"/>
  <c r="H61"/>
  <c r="G61"/>
  <c r="F61"/>
  <c r="J61"/>
  <c r="I61"/>
  <c r="E61"/>
  <c r="G40" i="3"/>
  <c r="I40" s="1"/>
  <c r="I37"/>
  <c r="G26"/>
  <c r="G49"/>
  <c r="I16"/>
  <c r="E130" i="1" l="1"/>
  <c r="E129"/>
  <c r="E128"/>
  <c r="E127"/>
  <c r="E126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D107"/>
  <c r="C107"/>
  <c r="E107" s="1"/>
  <c r="E103"/>
  <c r="E102"/>
  <c r="E101"/>
  <c r="E100"/>
  <c r="E99"/>
  <c r="E98"/>
  <c r="E97"/>
  <c r="E96"/>
  <c r="E95"/>
  <c r="E94"/>
  <c r="E93"/>
  <c r="E92"/>
  <c r="E91"/>
  <c r="D90"/>
  <c r="C90"/>
  <c r="C89" s="1"/>
  <c r="E88"/>
  <c r="E87"/>
  <c r="E86"/>
  <c r="E85"/>
  <c r="E84"/>
  <c r="E83"/>
  <c r="E81"/>
  <c r="E80"/>
  <c r="E79"/>
  <c r="E78"/>
  <c r="E77"/>
  <c r="E76"/>
  <c r="E75"/>
  <c r="E74"/>
  <c r="E73"/>
  <c r="E71"/>
  <c r="E70"/>
  <c r="E69"/>
  <c r="E68"/>
  <c r="E66"/>
  <c r="E64"/>
  <c r="E63"/>
  <c r="E62"/>
  <c r="E61"/>
  <c r="E59"/>
  <c r="E58"/>
  <c r="E56"/>
  <c r="E55"/>
  <c r="E53"/>
  <c r="D53"/>
  <c r="C53"/>
  <c r="E52"/>
  <c r="E51"/>
  <c r="E49"/>
  <c r="E48"/>
  <c r="E46"/>
  <c r="E44"/>
  <c r="E43"/>
  <c r="E41"/>
  <c r="E40"/>
  <c r="E38"/>
  <c r="E37"/>
  <c r="E35"/>
  <c r="D31"/>
  <c r="C31"/>
  <c r="E30"/>
  <c r="E29"/>
  <c r="E28"/>
  <c r="E27"/>
  <c r="E26"/>
  <c r="E25"/>
  <c r="E23"/>
  <c r="E22"/>
  <c r="E21"/>
  <c r="E20"/>
  <c r="E19"/>
  <c r="E18"/>
  <c r="E17"/>
  <c r="E16"/>
  <c r="E15"/>
  <c r="E14"/>
  <c r="E13"/>
  <c r="E12"/>
  <c r="D11"/>
  <c r="D9" s="1"/>
  <c r="C11"/>
  <c r="C9" s="1"/>
  <c r="C24" s="1"/>
  <c r="E31" l="1"/>
  <c r="C105"/>
  <c r="E90"/>
  <c r="E34"/>
  <c r="D24"/>
  <c r="E24" s="1"/>
  <c r="E9"/>
  <c r="E11"/>
  <c r="C132" l="1"/>
  <c r="C131"/>
  <c r="C160" s="1"/>
  <c r="E160" s="1"/>
  <c r="D105"/>
  <c r="D132" s="1"/>
  <c r="E105"/>
  <c r="E132" l="1"/>
  <c r="D131"/>
  <c r="E131" s="1"/>
  <c r="H26" i="3"/>
  <c r="H49"/>
  <c r="I49" s="1"/>
  <c r="I26"/>
  <c r="D89" i="1"/>
  <c r="E89"/>
</calcChain>
</file>

<file path=xl/sharedStrings.xml><?xml version="1.0" encoding="utf-8"?>
<sst xmlns="http://schemas.openxmlformats.org/spreadsheetml/2006/main" count="582" uniqueCount="322">
  <si>
    <t>Квартальный отчет предоставляется на 25 день после отчетного периода, годовой отчет - до 15 февраля</t>
  </si>
  <si>
    <t>в муниципальном образовании "Тулунский район"</t>
  </si>
  <si>
    <t>Наименование показателя</t>
  </si>
  <si>
    <t>Ед. изм.</t>
  </si>
  <si>
    <t>Значение показателя за отчетный период</t>
  </si>
  <si>
    <t>Значение показателя за соответствующий период прошлого года</t>
  </si>
  <si>
    <t>Динамика, %</t>
  </si>
  <si>
    <t>Итоги развития МО</t>
  </si>
  <si>
    <t xml:space="preserve">Выручка от реализации продукции, работ, услуг
(в действующих ценах) - всего, </t>
  </si>
  <si>
    <t>млн.руб.</t>
  </si>
  <si>
    <t>в т.ч. по видам экономической деятельности:</t>
  </si>
  <si>
    <t xml:space="preserve">Сельское, лесное хозяйство, охота и рыбоводство, в том числе: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</si>
  <si>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</si>
  <si>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</si>
  <si>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</si>
  <si>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</si>
  <si>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</si>
  <si>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</si>
  <si>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</si>
  <si>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</si>
  <si>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>Транспортировка и хранение</t>
  </si>
  <si>
    <t>Деятельность в области информации и связи</t>
  </si>
  <si>
    <t>Прочие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</si>
  <si>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</si>
  <si>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</si>
  <si>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</si>
  <si>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</si>
  <si>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</si>
  <si>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</si>
  <si>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</si>
  <si>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</si>
  <si>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Обеспеченность собственными доходами консолидированного местного бюджета  на душу населения</t>
  </si>
  <si>
    <t>Состояние основных видов экономической деятельности хозяйствующих субъектов МО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</si>
  <si>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</si>
  <si>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</si>
  <si>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</si>
  <si>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</si>
  <si>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Индекс промышленного производства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</si>
  <si>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</si>
  <si>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</si>
  <si>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</si>
  <si>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Сельское, лесное хозяйство, охота, рыбаловство и рыбоводство:</t>
  </si>
  <si>
    <t>*</t>
  </si>
  <si>
    <t>Строительство:</t>
  </si>
  <si>
    <t>Объем работ</t>
  </si>
  <si>
    <t>Ввод в действие жилых домов</t>
  </si>
  <si>
    <t>кв. м</t>
  </si>
  <si>
    <t>Введено жилья на душу населения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</si>
  <si>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</si>
  <si>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</si>
  <si>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</si>
  <si>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</si>
  <si>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</si>
  <si>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</si>
  <si>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</si>
  <si>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</si>
  <si>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</si>
  <si>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</si>
  <si>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 xml:space="preserve">Объем инвестиций  -  всего, в т.ч.: </t>
  </si>
  <si>
    <t>бюджетные средства</t>
  </si>
  <si>
    <t>Демографические процессы*</t>
  </si>
  <si>
    <t>чел.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</si>
  <si>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</si>
  <si>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</si>
  <si>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</si>
  <si>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</si>
  <si>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</si>
  <si>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</si>
  <si>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</si>
  <si>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</si>
  <si>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</si>
  <si>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Миграция населения (разница между числом прибывших и числом выбывших, приток(+), отток(-)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</si>
  <si>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</si>
  <si>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</si>
  <si>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>Трудовые ресурсы*</t>
  </si>
  <si>
    <t>Численность населения - всего</t>
  </si>
  <si>
    <t>тыс. чел.</t>
  </si>
  <si>
    <t xml:space="preserve">Занятые в экономике  </t>
  </si>
  <si>
    <t xml:space="preserve">                        в том числе работающие по найму 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</si>
  <si>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</si>
  <si>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</si>
  <si>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</si>
  <si>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Сельское, лесное хозяйство, охота, рыболовство и рыбоводство, в том числе: 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</si>
  <si>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</si>
  <si>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Уровень жизни населения </t>
  </si>
  <si>
    <t>Среднесписочная численность работающих - всего,</t>
  </si>
  <si>
    <t>в том числе:</t>
  </si>
  <si>
    <t xml:space="preserve">Сельское, лесное хозяйство, охота, рыбаловство и рыбоводство, в том числе: 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</si>
  <si>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</si>
  <si>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</si>
  <si>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</si>
  <si>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</si>
  <si>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Деятельность в области культуры, спарта, организации досуга и развлечений, в том числе:</t>
  </si>
  <si>
    <t>Деятельность в области спорта, отдыха и развлечений</t>
  </si>
  <si>
    <t>Управление</t>
  </si>
  <si>
    <t xml:space="preserve">Среднедушевой денежный доход  </t>
  </si>
  <si>
    <t>руб.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</si>
  <si>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</si>
  <si>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</si>
  <si>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</si>
  <si>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</si>
  <si>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</si>
  <si>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</si>
  <si>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</si>
  <si>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</si>
  <si>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>тыс.руб.</t>
  </si>
  <si>
    <t xml:space="preserve">               в том числе по бюджетным учреждениям </t>
  </si>
  <si>
    <r>
      <rPr>
        <b/>
        <sz val="14"/>
        <rFont val="Times New Roman"/>
        <family val="1"/>
        <charset val="204"/>
      </rPr>
      <t>*</t>
    </r>
    <r>
      <rPr>
        <b/>
        <u/>
        <sz val="14"/>
        <rFont val="Times New Roman"/>
        <family val="1"/>
        <charset val="204"/>
      </rPr>
      <t>Примечание:</t>
    </r>
    <r>
      <rPr>
        <b/>
        <sz val="14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</si>
  <si>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>Приложение 1</t>
  </si>
  <si>
    <t>Диагностика состояния экономики и предприятий</t>
  </si>
  <si>
    <t xml:space="preserve"> муниципального образования "Тулунский район"</t>
  </si>
  <si>
    <t>(млн. руб.)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</si>
  <si>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</si>
  <si>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</si>
  <si>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</si>
  <si>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</si>
  <si>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</si>
  <si>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</si>
  <si>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</si>
  <si>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</si>
  <si>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ООО "Монолит"</t>
  </si>
  <si>
    <t>Лесоводство и лесозаготовки - всего</t>
  </si>
  <si>
    <t>ООО "Дельта"</t>
  </si>
  <si>
    <t>Рыболовство и рыбоводство - всего</t>
  </si>
  <si>
    <t>из них:</t>
  </si>
  <si>
    <t>Добыча угля - всего</t>
  </si>
  <si>
    <t>Филиал "Разрез Тулунуголь" ООО "КВСУ"</t>
  </si>
  <si>
    <t>Добыча металлических руд - всего</t>
  </si>
  <si>
    <t>ООО ГГК "Билибино"</t>
  </si>
  <si>
    <t>Обеспечение электрической энергией, газом и паром; кондиционирование воздуха (D) - всего</t>
  </si>
  <si>
    <t>ООО "Теплосервис"</t>
  </si>
  <si>
    <t>МКУ "Обслуживающий центр"</t>
  </si>
  <si>
    <t>Строительство (F) - всего</t>
  </si>
  <si>
    <t>МУП "Агропромэнерго"</t>
  </si>
  <si>
    <t>Торговля оптовая и розничная; ремонт автотранспортных средств и мотоциклов (G) - всего</t>
  </si>
  <si>
    <t>Тулунское Райпо</t>
  </si>
  <si>
    <t xml:space="preserve">Прочие - всего </t>
  </si>
  <si>
    <t>МУСХП "Центральное"</t>
  </si>
  <si>
    <t>ВСЕГО по муниципальному образованию:</t>
  </si>
  <si>
    <t xml:space="preserve">Примечание: 
1. Таблица заполняется по крупным и средним организациям и предприятиям малого бизнеса, занимающих наибольший удельный вес в объеме отгруженных товаров, выполненных работ и услуг. 
2. В данной форме органы местного самоуправления показывают информацию по предприятиям в разрезе ОКВЭД2, которые имеются в муниципальном образовании, остальные ОКВЭДы удаляются. </t>
  </si>
  <si>
    <t>Приложение 2</t>
  </si>
  <si>
    <t xml:space="preserve">Расчет индекса производства по элементарному виду деятельности по Иркутской области,
 исходя из динамики по товарам-представителям ***
 </t>
  </si>
  <si>
    <t>(органы местного самоуправления при необходимости дополняют номенклатуру продукции)</t>
  </si>
  <si>
    <t>Наименование элементарного вида деятельности,
 товара-представителя</t>
  </si>
  <si>
    <t>Код ОКВЭД,
 код ОКП</t>
  </si>
  <si>
    <t>Произведено в натуральном выражении</t>
  </si>
  <si>
    <t>Средняя цена за единицу продукции*, тыс. рублей</t>
  </si>
  <si>
    <t xml:space="preserve">Объем произведенной продукции в сопоставимых ценах </t>
  </si>
  <si>
    <t xml:space="preserve">Индекс промышленного производства**, % </t>
  </si>
  <si>
    <t>отчетный период</t>
  </si>
  <si>
    <t>соответст. период прошлого года</t>
  </si>
  <si>
    <t xml:space="preserve">за отчетный отчетный период             </t>
  </si>
  <si>
    <t>за соответствую-щий период прошлого года</t>
  </si>
  <si>
    <t>А</t>
  </si>
  <si>
    <t>Б</t>
  </si>
  <si>
    <t>7=итог гр.5/
итог гр.6*100</t>
  </si>
  <si>
    <t>ПРОМЫШЛЕННОЕ ПРОИЗВОДСТВО:</t>
  </si>
  <si>
    <t xml:space="preserve"> Добыча полезных ископаемых (Раздел В)</t>
  </si>
  <si>
    <t>ДОБЫЧА ПОЛЕЗНЫХ ИСКОПАЕМЫХ</t>
  </si>
  <si>
    <t>B</t>
  </si>
  <si>
    <t>Добыча угля</t>
  </si>
  <si>
    <t>05</t>
  </si>
  <si>
    <t>Уголь бурый рядовой (лигнит), тыс.т</t>
  </si>
  <si>
    <t>05.20.10.110</t>
  </si>
  <si>
    <t>тыс.т</t>
  </si>
  <si>
    <t>Добыча прочих полезных ископаемых</t>
  </si>
  <si>
    <t>08</t>
  </si>
  <si>
    <t>Гранит, песчаник и прочий камень для памятников или строительства, тыс.т</t>
  </si>
  <si>
    <t>08.11.12</t>
  </si>
  <si>
    <t>Пески природные, тыс. куб.м</t>
  </si>
  <si>
    <t>08.12.11</t>
  </si>
  <si>
    <t>тыс. м3</t>
  </si>
  <si>
    <t>Гранулы каменные, крошка и порошок, тыс. куб.м</t>
  </si>
  <si>
    <t>08.12.12.110</t>
  </si>
  <si>
    <t>Гравий, тыс. куб.м</t>
  </si>
  <si>
    <t>08.12.12.130</t>
  </si>
  <si>
    <t>08.12.12.140</t>
  </si>
  <si>
    <t>Камень природный дробленный, тыс. куб.м</t>
  </si>
  <si>
    <t>08.12.12.150</t>
  </si>
  <si>
    <t>Смеси песчано-гравийные, тыс. куб.м</t>
  </si>
  <si>
    <t>08.12.12.160</t>
  </si>
  <si>
    <t>ИТОГО:</t>
  </si>
  <si>
    <t>х</t>
  </si>
  <si>
    <t xml:space="preserve">Обеспечение электрической энергией, газом и паром; кондиционирование воздуха (раздел D)
</t>
  </si>
  <si>
    <t>Электроэнергия, произведенная тепловыми электростанциями, гигаватт-час (миллион киловатт-часов)</t>
  </si>
  <si>
    <t>35.11.10.001</t>
  </si>
  <si>
    <t>ГВт.ч
 (млн.  Квт.ч.)</t>
  </si>
  <si>
    <t>Электроэнергия, произведенная гидроэлектростанциями, гигаватт-час (миллион киловатт-часов)</t>
  </si>
  <si>
    <t>35.11.10.002</t>
  </si>
  <si>
    <t>Электроэнергия, гигаватт-час (миллион киловатт-часов)</t>
  </si>
  <si>
    <t>35.11.10</t>
  </si>
  <si>
    <t>Энергия тепловая, отпущенная тепловыми электроцентралями (ТЭЦ), тысяча гигакалорий</t>
  </si>
  <si>
    <t>35.30.11.111</t>
  </si>
  <si>
    <t>Тысяча гигакалорий</t>
  </si>
  <si>
    <t>Энергия тепловая, отпущенная промышленными утилизационными установками, тысяча гигакалорий</t>
  </si>
  <si>
    <t>35.30.11.140</t>
  </si>
  <si>
    <t>Энергия тепловая, отпущенная котельными, тысяча гигакалорий</t>
  </si>
  <si>
    <t>35.30.11.120</t>
  </si>
  <si>
    <t>Пар и горячая вода, тысяча гигакалорий</t>
  </si>
  <si>
    <t>35.30.11</t>
  </si>
  <si>
    <t>Итого по промышленному производству (сумма разделов В+C+D)</t>
  </si>
  <si>
    <t>Лесоматериалы хвойных пород,Тысяча плотных кубических метров</t>
  </si>
  <si>
    <t>02.20.11</t>
  </si>
  <si>
    <t>тыс плотн м3</t>
  </si>
  <si>
    <t>Лесоматериалы лиственных пород, за исключением тропических пород,Тысяча плотных кубических метров</t>
  </si>
  <si>
    <t>02.20.12</t>
  </si>
  <si>
    <t>Древесина топливная,Тысяча плотных кубических метров</t>
  </si>
  <si>
    <t>02.20.14</t>
  </si>
  <si>
    <t>Растениеводство и животноводство</t>
  </si>
  <si>
    <t>зерно</t>
  </si>
  <si>
    <t>т</t>
  </si>
  <si>
    <t>картофель</t>
  </si>
  <si>
    <t>овощи</t>
  </si>
  <si>
    <t>мясо</t>
  </si>
  <si>
    <t>молоко</t>
  </si>
  <si>
    <t>яйца</t>
  </si>
  <si>
    <t>тыс.шт</t>
  </si>
  <si>
    <t>90,8*</t>
  </si>
  <si>
    <t>*) сопоставимая цена 1994 г. (рублей за единицу продукции)</t>
  </si>
  <si>
    <t>**) индексы производства расчитывается по разделам видов экономической деятельности и в целом по промышленности, растениеводству и животноводству, лесоводству и лесозаготовкам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</si>
  <si>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 </t>
  </si>
  <si>
    <t>Приложение 3</t>
  </si>
  <si>
    <t xml:space="preserve">Сводный перечень инвестиционных проектов, реализация которых предполагается на территории </t>
  </si>
  <si>
    <t>муниципального образования "Тулунский район"</t>
  </si>
  <si>
    <t>№ п/п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</si>
  <si>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</si>
  <si>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Наименование проекта</t>
  </si>
  <si>
    <t>Инициатор проекта, контакты  (ФИО., занимаемая должность, тел., e-mail)</t>
  </si>
  <si>
    <t>Объем инвестиций, млн.руб.</t>
  </si>
  <si>
    <t>Количество создаваемых новых рабочих мест, ед.</t>
  </si>
  <si>
    <t>Текущее состояние проекта</t>
  </si>
  <si>
    <t>1.</t>
  </si>
  <si>
    <t>Писаревскрое сельское поселение, д. Булюшкина</t>
  </si>
  <si>
    <t>Развитие семеноводческого хозяйства зерновых, зернобобовых культур и однолетних трав в ООО "Урожай"</t>
  </si>
  <si>
    <t>3,8 тыс. тонн семян зерновых культур</t>
  </si>
  <si>
    <t>реализация</t>
  </si>
  <si>
    <t>2.</t>
  </si>
  <si>
    <t>Будаговское сельское поселение, д.Булюшкина</t>
  </si>
  <si>
    <t>3.</t>
  </si>
  <si>
    <t>Гадалейское сельское поселение, с.Гадалей</t>
  </si>
  <si>
    <t>4.</t>
  </si>
  <si>
    <t>Мугунское сельское поселение, д.Новая Деревня</t>
  </si>
  <si>
    <t>Производство рапса в ООО "Парижское"</t>
  </si>
  <si>
    <t>5.</t>
  </si>
  <si>
    <t>Будаговское сельское поселение, д.Килим</t>
  </si>
  <si>
    <t>Добыча полезных ископаемых (B) - всего,</t>
  </si>
  <si>
    <t>ООО "Урожай"</t>
  </si>
  <si>
    <t>Производство зерновых культур в КФХ "Шевцов А.М."</t>
  </si>
  <si>
    <t>Производство зерновых культур в КФХ "Смычков А.В."</t>
  </si>
  <si>
    <t>Развитие семейной животноводческой фермы на базе КФХ "Тюков В.Ю."</t>
  </si>
  <si>
    <t>Мощность проекта
 (в соответст. единицах)</t>
  </si>
  <si>
    <t>Шевцов А.М., глава КФХ, тел. 89501393272</t>
  </si>
  <si>
    <t>Зеленков А.В., генеральный директор, тел. 89248278744</t>
  </si>
  <si>
    <t>Гоцман А.В., директор, тел. 89021739480, email: urozai2@yandex.ru</t>
  </si>
  <si>
    <t>Тюков В.Ю., глава КФХ, тел. 89041436250</t>
  </si>
  <si>
    <t>Водоснабжение; водоотведение, организация сбора и утилизации отходов, деятельность по ликвидации загрязнений (Е):</t>
  </si>
  <si>
    <t>Число действующих малых предприятий (с КФХ) - всего</t>
  </si>
  <si>
    <t>Валовый выпуск продукции в сельхозорганизациях и КФХ</t>
  </si>
  <si>
    <t>Индекс производства продукции в сельхозорганизациях и КФХ</t>
  </si>
  <si>
    <t>Уд. вес выручки предприятий малого бизнеса в выручке  в целом по МО (с ИП и КФХ)</t>
  </si>
  <si>
    <t>Тулунский филиал АО "Дорожная служба Иркутской области"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</si>
  <si>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 - всего, </t>
  </si>
  <si>
    <t xml:space="preserve">Прожиточный минимум для трудоспособного населения (начиная со 2 квартала, рассчитывается среднее значение за период) </t>
  </si>
  <si>
    <t>Деятельность в области культуры, спорта, организации досуга и развлечений, в том числе:</t>
  </si>
  <si>
    <t>Культура</t>
  </si>
  <si>
    <t>Электроэнергия, произведенная тепловыми электростанциями,Гигаватт-час (миллион киловатт-часов)</t>
  </si>
  <si>
    <t>Электроэнергия, произведенная гидроэлектростанциями,Гигаватт-час (миллион киловатт-часов)</t>
  </si>
  <si>
    <t>Электроэнергия,Гигаватт-час (миллион киловатт-часов)</t>
  </si>
  <si>
    <t>Энергия тепловая, отпущенная тепловыми электроцентралями (ТЭЦ),Тысяча гигакалорий</t>
  </si>
  <si>
    <t>Энергия тепловая, отпущенная промышленными утилизационными установками,Тысяча гигакалорий</t>
  </si>
  <si>
    <t>Энергия тепловая, отпущенная котельными,Тысяча гигакалорий (ООО "Теплосервис")</t>
  </si>
  <si>
    <t>Добыча металлических руд</t>
  </si>
  <si>
    <t>07</t>
  </si>
  <si>
    <t>07.10.10.120</t>
  </si>
  <si>
    <t>Концентрат железорудный,тыс.т</t>
  </si>
  <si>
    <t>07.10.10.130</t>
  </si>
  <si>
    <t>ООО "Мугунский щебеночный карьер"</t>
  </si>
  <si>
    <t>ООО "Наш Дом"</t>
  </si>
  <si>
    <t>Уровень регистрируемой безработицы (к трудоспособному населению)</t>
  </si>
  <si>
    <t>Обеспечение электрической энергией, газом и паром; кондиционирование воздуха (раздел D)</t>
  </si>
  <si>
    <t>Строительство</t>
  </si>
  <si>
    <t>Смычков А.В., глава КФХ, тел. 89041406383</t>
  </si>
  <si>
    <t xml:space="preserve"> Обрабатывающие производства (Раздел С )</t>
  </si>
  <si>
    <t>Производство прочей неметаллической минеральной продукции</t>
  </si>
  <si>
    <t>23</t>
  </si>
  <si>
    <t>23.63.10</t>
  </si>
  <si>
    <t>Тыс. куб.м</t>
  </si>
  <si>
    <t>Бетон, готовый для заливки (товарный бетон),Тыс. куб.м ООО "Стройпром"</t>
  </si>
  <si>
    <t>Жмых и прочие твердые остатки растительных жиров или масел,т</t>
  </si>
  <si>
    <t>10.41.41</t>
  </si>
  <si>
    <t>Жиры и масла животные и растительные и их фракции гидрогенизированные и переэтерифицированные, но без дальнейшей обработки,т</t>
  </si>
  <si>
    <t>10.41.6</t>
  </si>
  <si>
    <t>Прочие (разделLM)</t>
  </si>
  <si>
    <t>Раздел С "Обрабатывающие производства"</t>
  </si>
  <si>
    <t>ООО "Кедр"</t>
  </si>
  <si>
    <t>ООО "Стройпром"</t>
  </si>
  <si>
    <t>за 2018 год</t>
  </si>
  <si>
    <t>Руда железная товарная необогащенная,тыс.т (Билибино)</t>
  </si>
  <si>
    <t>Щебень, тыс. куб.м. (Мугунский карьер)</t>
  </si>
  <si>
    <t xml:space="preserve">Прибыль, прибыльно работающих предприятий </t>
  </si>
  <si>
    <t>Индекс промышленного производства (В+C+D)</t>
  </si>
  <si>
    <t xml:space="preserve">               уд. вес в общей численности населения</t>
  </si>
  <si>
    <t>Учащиеся 16 лет и старше</t>
  </si>
  <si>
    <t xml:space="preserve"> за 2018 год</t>
  </si>
  <si>
    <t>6.</t>
  </si>
  <si>
    <t>Будаговское сельское поселение, д.Северный Кадуй</t>
  </si>
  <si>
    <t>Развитие семейной животноводческой фермы на базе КФХ "Лысенко С.К."</t>
  </si>
  <si>
    <t>Лысенко С.К., глава КФХ, тел. 89086643774</t>
  </si>
  <si>
    <t>7.</t>
  </si>
  <si>
    <t>Писаревское сельское поселение, д.Булюшкина</t>
  </si>
  <si>
    <t>Развитие мясного скотоводства на базе ООО "Урожай"</t>
  </si>
  <si>
    <t>8.</t>
  </si>
  <si>
    <t>Едогонское сельское поселение, с.Едогон</t>
  </si>
  <si>
    <t>Развитие семейной животноводческой фермы на базе ИП Глава КФХ Кобрусев Д.В."</t>
  </si>
  <si>
    <t>ИП Глава КФХ Кобрусев Д.В., тел:89041286172, eloparevich@mail.ru</t>
  </si>
  <si>
    <t>0,80 тыс. т.(производство мяса)</t>
  </si>
  <si>
    <t>Аналитический отчет о социально-экономической ситуации</t>
  </si>
  <si>
    <t>ООО "Парижское"</t>
  </si>
  <si>
    <t>ООО "Шерагульское"</t>
  </si>
  <si>
    <t>ООО "Геопрофиль"</t>
  </si>
  <si>
    <t>приостановлено</t>
  </si>
  <si>
    <t>Коэффициент естественного прироста (убыли) населения (разница между числом родившихся человек на 1000 человек населения и числом умерших человек на 1000 человек населения)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</si>
</sst>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_-* #,##0.00&quot;р.&quot;_-;\-* #,##0.00&quot;р.&quot;_-;_-* \-??&quot;р.&quot;_-;_-@_-"/>
  </numFmts>
  <fonts count="3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1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10"/>
      <color rgb="FFFF0000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20"/>
      <name val="Times New Roman"/>
      <family val="1"/>
      <charset val="1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color rgb="FFFF000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i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AC090"/>
        <bgColor rgb="FFCCCCCC"/>
      </patternFill>
    </fill>
    <fill>
      <patternFill patternType="solid">
        <fgColor rgb="FFD9D9D9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6" fontId="20" fillId="0" borderId="0" applyBorder="0" applyProtection="0"/>
  </cellStyleXfs>
  <cellXfs count="246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2" fillId="0" borderId="0" xfId="0" applyFont="1"/>
    <xf numFmtId="0" fontId="13" fillId="4" borderId="0" xfId="0" applyFont="1" applyFill="1"/>
    <xf numFmtId="0" fontId="13" fillId="0" borderId="0" xfId="0" applyFont="1"/>
    <xf numFmtId="0" fontId="6" fillId="4" borderId="0" xfId="0" applyFont="1" applyFill="1"/>
    <xf numFmtId="0" fontId="6" fillId="0" borderId="0" xfId="0" applyFont="1"/>
    <xf numFmtId="0" fontId="13" fillId="0" borderId="0" xfId="0" applyFont="1" applyAlignment="1">
      <alignment vertical="center"/>
    </xf>
    <xf numFmtId="0" fontId="13" fillId="4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/>
    <xf numFmtId="164" fontId="15" fillId="0" borderId="2" xfId="0" applyNumberFormat="1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4" xfId="0" applyFont="1" applyBorder="1" applyAlignment="1">
      <alignment vertical="center"/>
    </xf>
    <xf numFmtId="0" fontId="13" fillId="0" borderId="7" xfId="0" applyFont="1" applyBorder="1" applyAlignment="1">
      <alignment horizontal="left" vertical="center" wrapText="1"/>
    </xf>
    <xf numFmtId="0" fontId="13" fillId="0" borderId="16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4" borderId="4" xfId="0" applyFont="1" applyFill="1" applyBorder="1" applyAlignment="1">
      <alignment vertical="center" wrapText="1"/>
    </xf>
    <xf numFmtId="0" fontId="13" fillId="4" borderId="6" xfId="0" applyFont="1" applyFill="1" applyBorder="1" applyAlignment="1">
      <alignment vertical="center" wrapText="1"/>
    </xf>
    <xf numFmtId="0" fontId="13" fillId="4" borderId="7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49" fontId="13" fillId="0" borderId="0" xfId="0" applyNumberFormat="1" applyFont="1"/>
    <xf numFmtId="0" fontId="16" fillId="0" borderId="0" xfId="0" applyFont="1"/>
    <xf numFmtId="0" fontId="13" fillId="3" borderId="2" xfId="0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4" fontId="13" fillId="5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0" fontId="13" fillId="0" borderId="0" xfId="0" applyFont="1" applyBorder="1"/>
    <xf numFmtId="49" fontId="13" fillId="0" borderId="0" xfId="0" applyNumberFormat="1" applyFont="1" applyBorder="1"/>
    <xf numFmtId="0" fontId="15" fillId="0" borderId="0" xfId="0" applyFont="1" applyAlignment="1">
      <alignment horizontal="right" vertical="center"/>
    </xf>
    <xf numFmtId="0" fontId="13" fillId="4" borderId="0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8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5" fillId="3" borderId="2" xfId="0" applyFont="1" applyFill="1" applyBorder="1" applyAlignment="1">
      <alignment horizontal="center" vertical="center" wrapText="1"/>
    </xf>
    <xf numFmtId="0" fontId="21" fillId="0" borderId="0" xfId="0" applyFont="1"/>
    <xf numFmtId="164" fontId="15" fillId="0" borderId="19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 vertical="center"/>
    </xf>
    <xf numFmtId="1" fontId="13" fillId="0" borderId="8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164" fontId="23" fillId="0" borderId="2" xfId="0" applyNumberFormat="1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164" fontId="13" fillId="0" borderId="13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/>
    </xf>
    <xf numFmtId="164" fontId="22" fillId="0" borderId="8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  <xf numFmtId="164" fontId="30" fillId="0" borderId="2" xfId="0" applyNumberFormat="1" applyFont="1" applyFill="1" applyBorder="1" applyAlignment="1">
      <alignment horizontal="center" vertical="center"/>
    </xf>
    <xf numFmtId="1" fontId="30" fillId="0" borderId="2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164" fontId="13" fillId="0" borderId="2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4" fontId="13" fillId="0" borderId="16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right" vertical="center" wrapText="1"/>
    </xf>
    <xf numFmtId="164" fontId="15" fillId="0" borderId="13" xfId="0" applyNumberFormat="1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 wrapText="1"/>
    </xf>
    <xf numFmtId="0" fontId="13" fillId="4" borderId="15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right" vertical="center" wrapText="1"/>
    </xf>
    <xf numFmtId="164" fontId="13" fillId="5" borderId="12" xfId="0" applyNumberFormat="1" applyFont="1" applyFill="1" applyBorder="1" applyAlignment="1">
      <alignment horizontal="center" vertical="center"/>
    </xf>
    <xf numFmtId="164" fontId="13" fillId="5" borderId="13" xfId="0" applyNumberFormat="1" applyFont="1" applyFill="1" applyBorder="1" applyAlignment="1">
      <alignment horizontal="center" vertical="center"/>
    </xf>
    <xf numFmtId="164" fontId="13" fillId="5" borderId="8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164" fontId="13" fillId="5" borderId="21" xfId="0" applyNumberFormat="1" applyFont="1" applyFill="1" applyBorder="1" applyAlignment="1">
      <alignment horizontal="center" vertical="center"/>
    </xf>
    <xf numFmtId="164" fontId="13" fillId="5" borderId="3" xfId="0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164" fontId="13" fillId="0" borderId="1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164" fontId="13" fillId="0" borderId="12" xfId="0" applyNumberFormat="1" applyFont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164" fontId="13" fillId="7" borderId="13" xfId="0" applyNumberFormat="1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13" fillId="4" borderId="12" xfId="0" applyFont="1" applyFill="1" applyBorder="1" applyAlignment="1">
      <alignment horizontal="left" vertical="center" wrapText="1"/>
    </xf>
    <xf numFmtId="2" fontId="13" fillId="5" borderId="12" xfId="0" applyNumberFormat="1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left" vertical="center" wrapText="1"/>
    </xf>
    <xf numFmtId="2" fontId="13" fillId="5" borderId="13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left" vertical="center" wrapText="1"/>
    </xf>
    <xf numFmtId="2" fontId="13" fillId="5" borderId="8" xfId="0" applyNumberFormat="1" applyFont="1" applyFill="1" applyBorder="1" applyAlignment="1">
      <alignment horizontal="center" vertical="center"/>
    </xf>
    <xf numFmtId="0" fontId="13" fillId="0" borderId="22" xfId="0" applyFont="1" applyBorder="1" applyAlignment="1">
      <alignment horizontal="left" vertical="center" wrapText="1"/>
    </xf>
    <xf numFmtId="164" fontId="13" fillId="5" borderId="2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164" fontId="26" fillId="0" borderId="2" xfId="0" applyNumberFormat="1" applyFont="1" applyFill="1" applyBorder="1" applyAlignment="1">
      <alignment horizontal="center" vertical="center" wrapText="1"/>
    </xf>
    <xf numFmtId="0" fontId="0" fillId="8" borderId="0" xfId="0" applyFill="1"/>
    <xf numFmtId="164" fontId="26" fillId="7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9" fillId="4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164" fontId="25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5" fillId="4" borderId="2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4" borderId="0" xfId="0" applyFont="1" applyFill="1" applyBorder="1" applyAlignment="1">
      <alignment horizontal="justify" vertical="center" wrapText="1"/>
    </xf>
    <xf numFmtId="0" fontId="15" fillId="0" borderId="2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2" xfId="0" applyFont="1" applyFill="1" applyBorder="1" applyAlignment="1">
      <alignment horizontal="left" vertical="top" wrapText="1"/>
    </xf>
    <xf numFmtId="0" fontId="29" fillId="0" borderId="2" xfId="0" applyFont="1" applyBorder="1" applyAlignment="1">
      <alignment horizontal="left" vertical="top" wrapText="1"/>
    </xf>
    <xf numFmtId="0" fontId="30" fillId="0" borderId="2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2" borderId="2" xfId="0" applyFont="1" applyFill="1" applyBorder="1" applyAlignment="1">
      <alignment vertical="center"/>
    </xf>
    <xf numFmtId="0" fontId="13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13" fillId="0" borderId="0" xfId="0" applyFont="1" applyBorder="1"/>
    <xf numFmtId="0" fontId="15" fillId="0" borderId="0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49" fontId="13" fillId="2" borderId="2" xfId="1" applyNumberFormat="1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9" fillId="4" borderId="2" xfId="0" applyFont="1" applyFill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6"/>
  <sheetViews>
    <sheetView tabSelected="1" view="pageBreakPreview" topLeftCell="A124" zoomScale="75" zoomScaleNormal="75" zoomScaleSheetLayoutView="75" zoomScalePageLayoutView="75" workbookViewId="0">
      <selection activeCell="C158" sqref="C158"/>
    </sheetView>
  </sheetViews>
  <sheetFormatPr defaultRowHeight="13.2"/>
  <cols>
    <col min="1" max="1" width="68" customWidth="1"/>
    <col min="2" max="2" width="15.44140625"/>
    <col min="3" max="3" width="16"/>
    <col min="4" max="4" width="18" customWidth="1"/>
    <col min="5" max="5" width="14.6640625" customWidth="1"/>
    <col min="6" max="1025" width="8.5546875"/>
  </cols>
  <sheetData>
    <row r="1" spans="1:5" ht="105" customHeight="1">
      <c r="A1" s="1"/>
      <c r="B1" s="2"/>
      <c r="C1" s="1"/>
      <c r="D1" s="209" t="s">
        <v>0</v>
      </c>
      <c r="E1" s="209"/>
    </row>
    <row r="2" spans="1:5" ht="17.399999999999999">
      <c r="A2" s="2"/>
      <c r="B2" s="2"/>
      <c r="C2" s="1"/>
      <c r="D2" s="210"/>
      <c r="E2" s="210"/>
    </row>
    <row r="3" spans="1:5" ht="24" customHeight="1">
      <c r="A3" s="211" t="s">
        <v>316</v>
      </c>
      <c r="B3" s="211"/>
      <c r="C3" s="211"/>
      <c r="D3" s="211"/>
      <c r="E3" s="211"/>
    </row>
    <row r="4" spans="1:5" ht="20.25" customHeight="1">
      <c r="A4" s="211" t="s">
        <v>1</v>
      </c>
      <c r="B4" s="211"/>
      <c r="C4" s="211"/>
      <c r="D4" s="211"/>
      <c r="E4" s="211"/>
    </row>
    <row r="5" spans="1:5" ht="33" customHeight="1">
      <c r="A5" s="211" t="s">
        <v>296</v>
      </c>
      <c r="B5" s="211"/>
      <c r="C5" s="211"/>
      <c r="D5" s="211"/>
      <c r="E5" s="211"/>
    </row>
    <row r="6" spans="1:5" ht="17.399999999999999">
      <c r="A6" s="204"/>
      <c r="B6" s="204"/>
      <c r="C6" s="204"/>
      <c r="D6" s="204"/>
      <c r="E6" s="204"/>
    </row>
    <row r="7" spans="1:5" ht="111" customHeight="1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5" ht="18.75" customHeight="1">
      <c r="A8" s="205" t="s">
        <v>7</v>
      </c>
      <c r="B8" s="205"/>
      <c r="C8" s="205"/>
      <c r="D8" s="205"/>
      <c r="E8" s="205"/>
    </row>
    <row r="9" spans="1:5" ht="36">
      <c r="A9" s="86" t="s">
        <v>8</v>
      </c>
      <c r="B9" s="80" t="s">
        <v>9</v>
      </c>
      <c r="C9" s="81">
        <f>SUM(C15:C23)+C11</f>
        <v>7601.4000000000005</v>
      </c>
      <c r="D9" s="81">
        <f>SUM(D15:D23)+D11</f>
        <v>7036.2000000000007</v>
      </c>
      <c r="E9" s="81">
        <f>C9/D9*100</f>
        <v>108.03274494755692</v>
      </c>
    </row>
    <row r="10" spans="1:5" ht="18">
      <c r="A10" s="87" t="s">
        <v>10</v>
      </c>
      <c r="B10" s="79"/>
      <c r="C10" s="79"/>
      <c r="D10" s="79"/>
      <c r="E10" s="75"/>
    </row>
    <row r="11" spans="1:5" ht="41.25" customHeight="1">
      <c r="A11" s="88" t="s">
        <v>11</v>
      </c>
      <c r="B11" s="79" t="s">
        <v>9</v>
      </c>
      <c r="C11" s="75">
        <f>SUM(C12:C14)</f>
        <v>721.1</v>
      </c>
      <c r="D11" s="75">
        <f>SUM(D12:D14)</f>
        <v>734.7</v>
      </c>
      <c r="E11" s="75">
        <f t="shared" ref="E11:E31" si="0">C11/D11*100</f>
        <v>98.148904314686263</v>
      </c>
    </row>
    <row r="12" spans="1:5" ht="42.75" customHeight="1">
      <c r="A12" s="88" t="s">
        <v>12</v>
      </c>
      <c r="B12" s="79" t="s">
        <v>9</v>
      </c>
      <c r="C12" s="75">
        <v>421</v>
      </c>
      <c r="D12" s="75">
        <v>392.7</v>
      </c>
      <c r="E12" s="75">
        <f t="shared" si="0"/>
        <v>107.20651897122487</v>
      </c>
    </row>
    <row r="13" spans="1:5" ht="20.25" customHeight="1">
      <c r="A13" s="88" t="s">
        <v>13</v>
      </c>
      <c r="B13" s="79" t="s">
        <v>9</v>
      </c>
      <c r="C13" s="75">
        <v>300.10000000000002</v>
      </c>
      <c r="D13" s="75">
        <v>342</v>
      </c>
      <c r="E13" s="75">
        <f t="shared" si="0"/>
        <v>87.748538011695913</v>
      </c>
    </row>
    <row r="14" spans="1:5" ht="18">
      <c r="A14" s="88" t="s">
        <v>14</v>
      </c>
      <c r="B14" s="79" t="s">
        <v>9</v>
      </c>
      <c r="C14" s="75">
        <v>0</v>
      </c>
      <c r="D14" s="75">
        <v>0</v>
      </c>
      <c r="E14" s="75" t="e">
        <f t="shared" si="0"/>
        <v>#DIV/0!</v>
      </c>
    </row>
    <row r="15" spans="1:5" ht="18">
      <c r="A15" s="88" t="s">
        <v>15</v>
      </c>
      <c r="B15" s="79" t="s">
        <v>9</v>
      </c>
      <c r="C15" s="75">
        <v>5750</v>
      </c>
      <c r="D15" s="75">
        <v>5304.5</v>
      </c>
      <c r="E15" s="75">
        <f t="shared" si="0"/>
        <v>108.39852955038177</v>
      </c>
    </row>
    <row r="16" spans="1:5" ht="18">
      <c r="A16" s="88" t="s">
        <v>16</v>
      </c>
      <c r="B16" s="79" t="s">
        <v>9</v>
      </c>
      <c r="C16" s="75">
        <v>36.200000000000003</v>
      </c>
      <c r="D16" s="75">
        <v>19.3</v>
      </c>
      <c r="E16" s="189">
        <f t="shared" si="0"/>
        <v>187.56476683937825</v>
      </c>
    </row>
    <row r="17" spans="1:5" ht="38.25" customHeight="1">
      <c r="A17" s="88" t="s">
        <v>17</v>
      </c>
      <c r="B17" s="79" t="s">
        <v>9</v>
      </c>
      <c r="C17" s="75">
        <v>63</v>
      </c>
      <c r="D17" s="75">
        <v>54.3</v>
      </c>
      <c r="E17" s="189">
        <f t="shared" si="0"/>
        <v>116.02209944751382</v>
      </c>
    </row>
    <row r="18" spans="1:5" ht="57" customHeight="1">
      <c r="A18" s="88" t="s">
        <v>18</v>
      </c>
      <c r="B18" s="79" t="s">
        <v>9</v>
      </c>
      <c r="C18" s="75">
        <v>0</v>
      </c>
      <c r="D18" s="75">
        <v>0</v>
      </c>
      <c r="E18" s="75" t="e">
        <f t="shared" si="0"/>
        <v>#DIV/0!</v>
      </c>
    </row>
    <row r="19" spans="1:5" ht="18">
      <c r="A19" s="88" t="s">
        <v>280</v>
      </c>
      <c r="B19" s="79" t="s">
        <v>9</v>
      </c>
      <c r="C19" s="75">
        <v>330.5</v>
      </c>
      <c r="D19" s="75">
        <v>260.10000000000002</v>
      </c>
      <c r="E19" s="75">
        <f t="shared" si="0"/>
        <v>127.06651287966166</v>
      </c>
    </row>
    <row r="20" spans="1:5" ht="36">
      <c r="A20" s="88" t="s">
        <v>19</v>
      </c>
      <c r="B20" s="79" t="s">
        <v>9</v>
      </c>
      <c r="C20" s="75">
        <v>696.8</v>
      </c>
      <c r="D20" s="75">
        <v>659.5</v>
      </c>
      <c r="E20" s="75">
        <f t="shared" si="0"/>
        <v>105.65579984836997</v>
      </c>
    </row>
    <row r="21" spans="1:5" ht="18">
      <c r="A21" s="88" t="s">
        <v>20</v>
      </c>
      <c r="B21" s="79" t="s">
        <v>9</v>
      </c>
      <c r="C21" s="75">
        <v>0</v>
      </c>
      <c r="D21" s="75">
        <v>0</v>
      </c>
      <c r="E21" s="75" t="e">
        <f t="shared" si="0"/>
        <v>#DIV/0!</v>
      </c>
    </row>
    <row r="22" spans="1:5" ht="18">
      <c r="A22" s="88" t="s">
        <v>21</v>
      </c>
      <c r="B22" s="79" t="s">
        <v>9</v>
      </c>
      <c r="C22" s="75">
        <v>0</v>
      </c>
      <c r="D22" s="75">
        <v>0</v>
      </c>
      <c r="E22" s="75" t="e">
        <f t="shared" si="0"/>
        <v>#DIV/0!</v>
      </c>
    </row>
    <row r="23" spans="1:5" ht="18">
      <c r="A23" s="88" t="s">
        <v>22</v>
      </c>
      <c r="B23" s="79" t="s">
        <v>9</v>
      </c>
      <c r="C23" s="75">
        <v>3.8</v>
      </c>
      <c r="D23" s="75">
        <v>3.8</v>
      </c>
      <c r="E23" s="75">
        <f t="shared" si="0"/>
        <v>100</v>
      </c>
    </row>
    <row r="24" spans="1:5" ht="36">
      <c r="A24" s="86" t="s">
        <v>23</v>
      </c>
      <c r="B24" s="80" t="s">
        <v>24</v>
      </c>
      <c r="C24" s="81">
        <f>C9/C83</f>
        <v>302.856687517431</v>
      </c>
      <c r="D24" s="81">
        <f>D9/D83</f>
        <v>275.55120422948897</v>
      </c>
      <c r="E24" s="81">
        <f t="shared" si="0"/>
        <v>109.90940444782127</v>
      </c>
    </row>
    <row r="25" spans="1:5" ht="18">
      <c r="A25" s="86" t="s">
        <v>299</v>
      </c>
      <c r="B25" s="80" t="s">
        <v>9</v>
      </c>
      <c r="C25" s="81">
        <v>190.9</v>
      </c>
      <c r="D25" s="81">
        <v>182.5</v>
      </c>
      <c r="E25" s="81">
        <f t="shared" si="0"/>
        <v>104.60273972602741</v>
      </c>
    </row>
    <row r="26" spans="1:5" ht="18">
      <c r="A26" s="86" t="s">
        <v>25</v>
      </c>
      <c r="B26" s="80" t="s">
        <v>9</v>
      </c>
      <c r="C26" s="81">
        <v>11</v>
      </c>
      <c r="D26" s="81">
        <v>9.3000000000000007</v>
      </c>
      <c r="E26" s="81">
        <f t="shared" si="0"/>
        <v>118.27956989247311</v>
      </c>
    </row>
    <row r="27" spans="1:5" ht="18">
      <c r="A27" s="86" t="s">
        <v>26</v>
      </c>
      <c r="B27" s="80" t="s">
        <v>27</v>
      </c>
      <c r="C27" s="81">
        <v>83.3</v>
      </c>
      <c r="D27" s="81">
        <v>86.2</v>
      </c>
      <c r="E27" s="81">
        <f t="shared" si="0"/>
        <v>96.635730858468676</v>
      </c>
    </row>
    <row r="28" spans="1:5" ht="18">
      <c r="A28" s="86" t="s">
        <v>28</v>
      </c>
      <c r="B28" s="80" t="s">
        <v>27</v>
      </c>
      <c r="C28" s="81">
        <v>16.7</v>
      </c>
      <c r="D28" s="81">
        <v>13.8</v>
      </c>
      <c r="E28" s="81">
        <f t="shared" si="0"/>
        <v>121.01449275362317</v>
      </c>
    </row>
    <row r="29" spans="1:5" ht="64.5" customHeight="1">
      <c r="A29" s="86" t="s">
        <v>29</v>
      </c>
      <c r="B29" s="80" t="s">
        <v>9</v>
      </c>
      <c r="C29" s="81">
        <v>234.9</v>
      </c>
      <c r="D29" s="81">
        <v>228.1</v>
      </c>
      <c r="E29" s="81">
        <f t="shared" si="0"/>
        <v>102.98114861902674</v>
      </c>
    </row>
    <row r="30" spans="1:5" ht="60.75" customHeight="1">
      <c r="A30" s="86" t="s">
        <v>30</v>
      </c>
      <c r="B30" s="80" t="s">
        <v>9</v>
      </c>
      <c r="C30" s="81">
        <v>233.6</v>
      </c>
      <c r="D30" s="81">
        <v>231.9</v>
      </c>
      <c r="E30" s="81">
        <f t="shared" si="0"/>
        <v>100.73307460112117</v>
      </c>
    </row>
    <row r="31" spans="1:5" ht="54">
      <c r="A31" s="86" t="s">
        <v>31</v>
      </c>
      <c r="B31" s="80" t="s">
        <v>24</v>
      </c>
      <c r="C31" s="81">
        <f>C30/C83</f>
        <v>9.3071437109048158</v>
      </c>
      <c r="D31" s="81">
        <f>D30/D83</f>
        <v>9.0816526336401022</v>
      </c>
      <c r="E31" s="81">
        <f t="shared" si="0"/>
        <v>102.48292999480573</v>
      </c>
    </row>
    <row r="32" spans="1:5" ht="18.75" customHeight="1">
      <c r="A32" s="206" t="s">
        <v>32</v>
      </c>
      <c r="B32" s="206"/>
      <c r="C32" s="206"/>
      <c r="D32" s="206"/>
      <c r="E32" s="206"/>
    </row>
    <row r="33" spans="1:6" ht="17.399999999999999">
      <c r="A33" s="89" t="s">
        <v>33</v>
      </c>
      <c r="B33" s="195"/>
      <c r="C33" s="195"/>
      <c r="D33" s="195"/>
      <c r="E33" s="195"/>
    </row>
    <row r="34" spans="1:6" ht="41.25" customHeight="1">
      <c r="A34" s="90" t="s">
        <v>34</v>
      </c>
      <c r="B34" s="77" t="s">
        <v>9</v>
      </c>
      <c r="C34" s="76">
        <f>C37+C40+C43+C46</f>
        <v>5853.4999999999991</v>
      </c>
      <c r="D34" s="76">
        <f>D37+D40+D43+D46</f>
        <v>5379.8</v>
      </c>
      <c r="E34" s="76">
        <f>C34/D34*100</f>
        <v>108.80516004312426</v>
      </c>
    </row>
    <row r="35" spans="1:6" ht="18">
      <c r="A35" s="90" t="s">
        <v>300</v>
      </c>
      <c r="B35" s="77" t="s">
        <v>27</v>
      </c>
      <c r="C35" s="77">
        <v>109.5</v>
      </c>
      <c r="D35" s="77">
        <v>105.8</v>
      </c>
      <c r="E35" s="76">
        <f>C35/D35*100</f>
        <v>103.49716446124764</v>
      </c>
    </row>
    <row r="36" spans="1:6" ht="18">
      <c r="A36" s="91" t="s">
        <v>35</v>
      </c>
      <c r="B36" s="79"/>
      <c r="C36" s="79"/>
      <c r="D36" s="79"/>
      <c r="E36" s="85"/>
    </row>
    <row r="37" spans="1:6" ht="36">
      <c r="A37" s="90" t="s">
        <v>36</v>
      </c>
      <c r="B37" s="77" t="s">
        <v>9</v>
      </c>
      <c r="C37" s="76">
        <v>5749.9</v>
      </c>
      <c r="D37" s="76">
        <v>5304.5</v>
      </c>
      <c r="E37" s="76">
        <f>C37/D37*100</f>
        <v>108.39664435856349</v>
      </c>
    </row>
    <row r="38" spans="1:6" ht="18">
      <c r="A38" s="90" t="s">
        <v>37</v>
      </c>
      <c r="B38" s="77" t="s">
        <v>27</v>
      </c>
      <c r="C38" s="77">
        <v>109.5</v>
      </c>
      <c r="D38" s="77">
        <v>105.7</v>
      </c>
      <c r="E38" s="76">
        <f>C38/D38*100</f>
        <v>103.59508041627245</v>
      </c>
    </row>
    <row r="39" spans="1:6" ht="18">
      <c r="A39" s="91" t="s">
        <v>38</v>
      </c>
      <c r="B39" s="79"/>
      <c r="C39" s="79"/>
      <c r="D39" s="79"/>
      <c r="E39" s="75"/>
    </row>
    <row r="40" spans="1:6" ht="36">
      <c r="A40" s="90" t="s">
        <v>36</v>
      </c>
      <c r="B40" s="79" t="s">
        <v>9</v>
      </c>
      <c r="C40" s="75">
        <v>37.9</v>
      </c>
      <c r="D40" s="75">
        <v>14</v>
      </c>
      <c r="E40" s="75">
        <f>C40/D40*100</f>
        <v>270.71428571428567</v>
      </c>
    </row>
    <row r="41" spans="1:6" ht="18">
      <c r="A41" s="90" t="s">
        <v>37</v>
      </c>
      <c r="B41" s="79" t="s">
        <v>27</v>
      </c>
      <c r="C41" s="75">
        <v>156.69999999999999</v>
      </c>
      <c r="D41" s="75" t="s">
        <v>42</v>
      </c>
      <c r="E41" s="75" t="e">
        <f>C41/D41*100</f>
        <v>#VALUE!</v>
      </c>
    </row>
    <row r="42" spans="1:6" ht="34.799999999999997">
      <c r="A42" s="91" t="s">
        <v>39</v>
      </c>
      <c r="B42" s="79"/>
      <c r="C42" s="79"/>
      <c r="D42" s="79"/>
      <c r="E42" s="75"/>
    </row>
    <row r="43" spans="1:6" ht="36">
      <c r="A43" s="90" t="s">
        <v>40</v>
      </c>
      <c r="B43" s="77" t="s">
        <v>9</v>
      </c>
      <c r="C43" s="77">
        <v>65.7</v>
      </c>
      <c r="D43" s="76">
        <v>61.3</v>
      </c>
      <c r="E43" s="76">
        <f>C43/D43*100</f>
        <v>107.17781402936379</v>
      </c>
    </row>
    <row r="44" spans="1:6" ht="18">
      <c r="A44" s="90" t="s">
        <v>37</v>
      </c>
      <c r="B44" s="77" t="s">
        <v>27</v>
      </c>
      <c r="C44" s="77">
        <v>109.5</v>
      </c>
      <c r="D44" s="77">
        <v>105.8</v>
      </c>
      <c r="E44" s="76">
        <f>C44/D44*100</f>
        <v>103.49716446124764</v>
      </c>
      <c r="F44" s="59"/>
    </row>
    <row r="45" spans="1:6" ht="52.2">
      <c r="A45" s="91" t="s">
        <v>255</v>
      </c>
      <c r="B45" s="79"/>
      <c r="C45" s="79"/>
      <c r="D45" s="79"/>
      <c r="E45" s="79"/>
    </row>
    <row r="46" spans="1:6" ht="36">
      <c r="A46" s="90" t="s">
        <v>40</v>
      </c>
      <c r="B46" s="77" t="s">
        <v>9</v>
      </c>
      <c r="C46" s="76">
        <v>0</v>
      </c>
      <c r="D46" s="76">
        <v>0</v>
      </c>
      <c r="E46" s="76" t="e">
        <f>C46/D46*100</f>
        <v>#DIV/0!</v>
      </c>
    </row>
    <row r="47" spans="1:6" ht="34.799999999999997">
      <c r="A47" s="91" t="s">
        <v>41</v>
      </c>
      <c r="B47" s="92"/>
      <c r="C47" s="79"/>
      <c r="D47" s="79"/>
      <c r="E47" s="79"/>
    </row>
    <row r="48" spans="1:6" ht="21.75" customHeight="1">
      <c r="A48" s="93" t="s">
        <v>257</v>
      </c>
      <c r="B48" s="77" t="s">
        <v>9</v>
      </c>
      <c r="C48" s="83">
        <v>808.8</v>
      </c>
      <c r="D48" s="76">
        <v>794</v>
      </c>
      <c r="E48" s="76">
        <f>C48/D48*100</f>
        <v>101.86397984886651</v>
      </c>
    </row>
    <row r="49" spans="1:6" ht="33.75" customHeight="1">
      <c r="A49" s="93" t="s">
        <v>258</v>
      </c>
      <c r="B49" s="77" t="s">
        <v>27</v>
      </c>
      <c r="C49" s="77">
        <v>104.2</v>
      </c>
      <c r="D49" s="77">
        <v>119.5</v>
      </c>
      <c r="E49" s="76">
        <f>C49/D49*100</f>
        <v>87.196652719665281</v>
      </c>
    </row>
    <row r="50" spans="1:6" ht="18">
      <c r="A50" s="91" t="s">
        <v>43</v>
      </c>
      <c r="B50" s="92"/>
      <c r="C50" s="79"/>
      <c r="D50" s="79"/>
      <c r="E50" s="79"/>
    </row>
    <row r="51" spans="1:6" ht="18">
      <c r="A51" s="93" t="s">
        <v>44</v>
      </c>
      <c r="B51" s="77" t="s">
        <v>9</v>
      </c>
      <c r="C51" s="76">
        <v>304</v>
      </c>
      <c r="D51" s="77">
        <v>256.2</v>
      </c>
      <c r="E51" s="76">
        <f>C51/D51*100</f>
        <v>118.65729898516784</v>
      </c>
    </row>
    <row r="52" spans="1:6" ht="18">
      <c r="A52" s="93" t="s">
        <v>45</v>
      </c>
      <c r="B52" s="77" t="s">
        <v>46</v>
      </c>
      <c r="C52" s="76">
        <v>495.9</v>
      </c>
      <c r="D52" s="76">
        <v>1790.3</v>
      </c>
      <c r="E52" s="76">
        <f>C52/D52*100</f>
        <v>27.699268279059375</v>
      </c>
    </row>
    <row r="53" spans="1:6" ht="18">
      <c r="A53" s="93" t="s">
        <v>47</v>
      </c>
      <c r="B53" s="77" t="s">
        <v>46</v>
      </c>
      <c r="C53" s="84">
        <f>C52/C83/1000</f>
        <v>1.975775927327782E-2</v>
      </c>
      <c r="D53" s="84">
        <f>D52/D83/1000</f>
        <v>7.0111611513608771E-2</v>
      </c>
      <c r="E53" s="76">
        <f>C53/D53*100</f>
        <v>28.180438085413012</v>
      </c>
    </row>
    <row r="54" spans="1:6" ht="18">
      <c r="A54" s="91" t="s">
        <v>48</v>
      </c>
      <c r="B54" s="92"/>
      <c r="C54" s="79"/>
      <c r="D54" s="79"/>
      <c r="E54" s="79"/>
    </row>
    <row r="55" spans="1:6" ht="18">
      <c r="A55" s="93" t="s">
        <v>49</v>
      </c>
      <c r="B55" s="77" t="s">
        <v>50</v>
      </c>
      <c r="C55" s="76">
        <v>0</v>
      </c>
      <c r="D55" s="76">
        <v>0</v>
      </c>
      <c r="E55" s="76" t="e">
        <f>C55/D55*100</f>
        <v>#DIV/0!</v>
      </c>
      <c r="F55" s="59"/>
    </row>
    <row r="56" spans="1:6" ht="19.5" customHeight="1">
      <c r="A56" s="93" t="s">
        <v>51</v>
      </c>
      <c r="B56" s="77" t="s">
        <v>52</v>
      </c>
      <c r="C56" s="76">
        <v>0</v>
      </c>
      <c r="D56" s="76">
        <v>0</v>
      </c>
      <c r="E56" s="76" t="e">
        <f>C56/D56*100</f>
        <v>#DIV/0!</v>
      </c>
    </row>
    <row r="57" spans="1:6" ht="34.799999999999997">
      <c r="A57" s="91" t="s">
        <v>53</v>
      </c>
      <c r="B57" s="92"/>
      <c r="C57" s="79"/>
      <c r="D57" s="79"/>
      <c r="E57" s="79"/>
    </row>
    <row r="58" spans="1:6" ht="18">
      <c r="A58" s="93" t="s">
        <v>54</v>
      </c>
      <c r="B58" s="77" t="s">
        <v>9</v>
      </c>
      <c r="C58" s="77">
        <v>691.4</v>
      </c>
      <c r="D58" s="77">
        <v>653.70000000000005</v>
      </c>
      <c r="E58" s="76">
        <f>C58/D58*100</f>
        <v>105.76717148539083</v>
      </c>
    </row>
    <row r="59" spans="1:6" ht="18">
      <c r="A59" s="93" t="s">
        <v>55</v>
      </c>
      <c r="B59" s="77" t="s">
        <v>27</v>
      </c>
      <c r="C59" s="77">
        <v>102.2</v>
      </c>
      <c r="D59" s="77">
        <v>99.6</v>
      </c>
      <c r="E59" s="76">
        <f>C59/D59*100</f>
        <v>102.61044176706828</v>
      </c>
      <c r="F59" s="59"/>
    </row>
    <row r="60" spans="1:6" ht="18">
      <c r="A60" s="91" t="s">
        <v>56</v>
      </c>
      <c r="B60" s="92"/>
      <c r="C60" s="79"/>
      <c r="D60" s="79"/>
      <c r="E60" s="79"/>
    </row>
    <row r="61" spans="1:6" ht="22.5" customHeight="1">
      <c r="A61" s="93" t="s">
        <v>256</v>
      </c>
      <c r="B61" s="77" t="s">
        <v>57</v>
      </c>
      <c r="C61" s="83">
        <v>89</v>
      </c>
      <c r="D61" s="83">
        <v>90</v>
      </c>
      <c r="E61" s="76">
        <f>C61/D61*100</f>
        <v>98.888888888888886</v>
      </c>
      <c r="F61" s="59"/>
    </row>
    <row r="62" spans="1:6" ht="36">
      <c r="A62" s="93" t="s">
        <v>259</v>
      </c>
      <c r="B62" s="77" t="s">
        <v>27</v>
      </c>
      <c r="C62" s="83">
        <v>19.5</v>
      </c>
      <c r="D62" s="83">
        <v>20.9</v>
      </c>
      <c r="E62" s="76">
        <f>C62/D62*100</f>
        <v>93.301435406698573</v>
      </c>
      <c r="F62" s="59"/>
    </row>
    <row r="63" spans="1:6" ht="18">
      <c r="A63" s="86" t="s">
        <v>58</v>
      </c>
      <c r="B63" s="80" t="s">
        <v>24</v>
      </c>
      <c r="C63" s="80">
        <v>929.8</v>
      </c>
      <c r="D63" s="80">
        <v>1311.9</v>
      </c>
      <c r="E63" s="76">
        <f>C63/D63*100</f>
        <v>70.874304443936268</v>
      </c>
    </row>
    <row r="64" spans="1:6" ht="18">
      <c r="A64" s="79" t="s">
        <v>59</v>
      </c>
      <c r="B64" s="79" t="s">
        <v>24</v>
      </c>
      <c r="C64" s="79">
        <v>141.30000000000001</v>
      </c>
      <c r="D64" s="79">
        <v>652.9</v>
      </c>
      <c r="E64" s="76">
        <f>C64/D64*100</f>
        <v>21.641905345382142</v>
      </c>
    </row>
    <row r="65" spans="1:5" ht="18.75" customHeight="1">
      <c r="A65" s="206" t="s">
        <v>60</v>
      </c>
      <c r="B65" s="206"/>
      <c r="C65" s="206"/>
      <c r="D65" s="206"/>
      <c r="E65" s="206"/>
    </row>
    <row r="66" spans="1:5" ht="72">
      <c r="A66" s="86" t="s">
        <v>321</v>
      </c>
      <c r="B66" s="80" t="s">
        <v>61</v>
      </c>
      <c r="C66" s="199">
        <v>-2</v>
      </c>
      <c r="D66" s="199">
        <v>-0.6</v>
      </c>
      <c r="E66" s="76">
        <f>C66/D66*100</f>
        <v>333.33333333333337</v>
      </c>
    </row>
    <row r="67" spans="1:5" ht="18">
      <c r="A67" s="94" t="s">
        <v>62</v>
      </c>
      <c r="B67" s="95"/>
      <c r="C67" s="81"/>
      <c r="D67" s="81"/>
      <c r="E67" s="80"/>
    </row>
    <row r="68" spans="1:5" ht="18">
      <c r="A68" s="96" t="s">
        <v>63</v>
      </c>
      <c r="B68" s="79" t="s">
        <v>64</v>
      </c>
      <c r="C68" s="75">
        <v>12.307</v>
      </c>
      <c r="D68" s="75">
        <v>12.548</v>
      </c>
      <c r="E68" s="75">
        <f>C68/D68*100</f>
        <v>98.079375199234946</v>
      </c>
    </row>
    <row r="69" spans="1:5" ht="18">
      <c r="A69" s="97" t="s">
        <v>65</v>
      </c>
      <c r="B69" s="79" t="s">
        <v>27</v>
      </c>
      <c r="C69" s="75">
        <v>49</v>
      </c>
      <c r="D69" s="75">
        <v>49.14</v>
      </c>
      <c r="E69" s="75">
        <f>C69/D69*100</f>
        <v>99.715099715099711</v>
      </c>
    </row>
    <row r="70" spans="1:5" ht="18">
      <c r="A70" s="96" t="s">
        <v>66</v>
      </c>
      <c r="B70" s="79" t="s">
        <v>64</v>
      </c>
      <c r="C70" s="75">
        <v>12.792</v>
      </c>
      <c r="D70" s="75">
        <v>12.987</v>
      </c>
      <c r="E70" s="75">
        <f>C70/D70*100</f>
        <v>98.498498498498492</v>
      </c>
    </row>
    <row r="71" spans="1:5" ht="21.75" customHeight="1">
      <c r="A71" s="96" t="s">
        <v>301</v>
      </c>
      <c r="B71" s="79" t="s">
        <v>27</v>
      </c>
      <c r="C71" s="75">
        <v>51</v>
      </c>
      <c r="D71" s="75">
        <v>50.86</v>
      </c>
      <c r="E71" s="75">
        <f>C71/D71*100</f>
        <v>100.27526543452616</v>
      </c>
    </row>
    <row r="72" spans="1:5" ht="18">
      <c r="A72" s="94" t="s">
        <v>67</v>
      </c>
      <c r="B72" s="79"/>
      <c r="C72" s="75"/>
      <c r="D72" s="75"/>
      <c r="E72" s="79"/>
    </row>
    <row r="73" spans="1:5" ht="22.5" customHeight="1">
      <c r="A73" s="96" t="s">
        <v>68</v>
      </c>
      <c r="B73" s="79" t="s">
        <v>64</v>
      </c>
      <c r="C73" s="75">
        <v>6.1740000000000004</v>
      </c>
      <c r="D73" s="75">
        <v>6.2919999999999998</v>
      </c>
      <c r="E73" s="75">
        <f t="shared" ref="E73:E81" si="1">C73/D73*100</f>
        <v>98.124602670057229</v>
      </c>
    </row>
    <row r="74" spans="1:5" ht="18">
      <c r="A74" s="97" t="s">
        <v>65</v>
      </c>
      <c r="B74" s="79" t="s">
        <v>27</v>
      </c>
      <c r="C74" s="75">
        <v>24.6</v>
      </c>
      <c r="D74" s="75">
        <v>24.64</v>
      </c>
      <c r="E74" s="75">
        <f t="shared" si="1"/>
        <v>99.837662337662337</v>
      </c>
    </row>
    <row r="75" spans="1:5" ht="18">
      <c r="A75" s="96" t="s">
        <v>69</v>
      </c>
      <c r="B75" s="79" t="s">
        <v>64</v>
      </c>
      <c r="C75" s="75">
        <v>13.356</v>
      </c>
      <c r="D75" s="75">
        <v>13.734</v>
      </c>
      <c r="E75" s="75">
        <f t="shared" si="1"/>
        <v>97.247706422018339</v>
      </c>
    </row>
    <row r="76" spans="1:5" ht="18">
      <c r="A76" s="97" t="s">
        <v>65</v>
      </c>
      <c r="B76" s="79" t="s">
        <v>27</v>
      </c>
      <c r="C76" s="75">
        <v>53.2</v>
      </c>
      <c r="D76" s="75">
        <v>53.8</v>
      </c>
      <c r="E76" s="75">
        <f t="shared" si="1"/>
        <v>98.884758364312276</v>
      </c>
    </row>
    <row r="77" spans="1:5" ht="18">
      <c r="A77" s="96" t="s">
        <v>70</v>
      </c>
      <c r="B77" s="79" t="s">
        <v>64</v>
      </c>
      <c r="C77" s="75">
        <v>5.569</v>
      </c>
      <c r="D77" s="75">
        <v>5.5090000000000003</v>
      </c>
      <c r="E77" s="75">
        <f t="shared" si="1"/>
        <v>101.08912688328189</v>
      </c>
    </row>
    <row r="78" spans="1:5" ht="18">
      <c r="A78" s="97" t="s">
        <v>65</v>
      </c>
      <c r="B78" s="79" t="s">
        <v>27</v>
      </c>
      <c r="C78" s="75">
        <v>22.2</v>
      </c>
      <c r="D78" s="75">
        <v>21.57</v>
      </c>
      <c r="E78" s="75">
        <f t="shared" si="1"/>
        <v>102.92072322670376</v>
      </c>
    </row>
    <row r="79" spans="1:5" ht="43.5" customHeight="1">
      <c r="A79" s="86" t="s">
        <v>71</v>
      </c>
      <c r="B79" s="80" t="s">
        <v>61</v>
      </c>
      <c r="C79" s="81">
        <v>-261</v>
      </c>
      <c r="D79" s="81">
        <v>-386</v>
      </c>
      <c r="E79" s="81">
        <f t="shared" si="1"/>
        <v>67.616580310880821</v>
      </c>
    </row>
    <row r="80" spans="1:5" ht="36">
      <c r="A80" s="86" t="s">
        <v>72</v>
      </c>
      <c r="B80" s="80" t="s">
        <v>27</v>
      </c>
      <c r="C80" s="81">
        <v>0</v>
      </c>
      <c r="D80" s="81">
        <v>0</v>
      </c>
      <c r="E80" s="81" t="e">
        <f t="shared" si="1"/>
        <v>#DIV/0!</v>
      </c>
    </row>
    <row r="81" spans="1:5" ht="36">
      <c r="A81" s="86" t="s">
        <v>73</v>
      </c>
      <c r="B81" s="80" t="s">
        <v>27</v>
      </c>
      <c r="C81" s="81">
        <v>100</v>
      </c>
      <c r="D81" s="81">
        <v>100</v>
      </c>
      <c r="E81" s="81">
        <f t="shared" si="1"/>
        <v>100</v>
      </c>
    </row>
    <row r="82" spans="1:5" ht="18.75" customHeight="1">
      <c r="A82" s="206" t="s">
        <v>74</v>
      </c>
      <c r="B82" s="206"/>
      <c r="C82" s="206"/>
      <c r="D82" s="206"/>
      <c r="E82" s="206"/>
    </row>
    <row r="83" spans="1:5" ht="18">
      <c r="A83" s="98" t="s">
        <v>75</v>
      </c>
      <c r="B83" s="80" t="s">
        <v>76</v>
      </c>
      <c r="C83" s="82">
        <v>25.099</v>
      </c>
      <c r="D83" s="82">
        <v>25.535</v>
      </c>
      <c r="E83" s="81">
        <f t="shared" ref="E83:E103" si="2">C83/D83*100</f>
        <v>98.292539651458782</v>
      </c>
    </row>
    <row r="84" spans="1:5" ht="18">
      <c r="A84" s="86" t="s">
        <v>77</v>
      </c>
      <c r="B84" s="80" t="s">
        <v>64</v>
      </c>
      <c r="C84" s="82">
        <v>6.3170000000000002</v>
      </c>
      <c r="D84" s="82">
        <v>6.1920000000000002</v>
      </c>
      <c r="E84" s="81">
        <f t="shared" si="2"/>
        <v>102.01873385012921</v>
      </c>
    </row>
    <row r="85" spans="1:5" ht="18">
      <c r="A85" s="88" t="s">
        <v>78</v>
      </c>
      <c r="B85" s="79" t="s">
        <v>64</v>
      </c>
      <c r="C85" s="78">
        <v>0.995</v>
      </c>
      <c r="D85" s="78">
        <v>1.04</v>
      </c>
      <c r="E85" s="76">
        <f t="shared" si="2"/>
        <v>95.67307692307692</v>
      </c>
    </row>
    <row r="86" spans="1:5" ht="18">
      <c r="A86" s="86" t="s">
        <v>302</v>
      </c>
      <c r="B86" s="80" t="s">
        <v>64</v>
      </c>
      <c r="C86" s="82">
        <v>0.91900000000000004</v>
      </c>
      <c r="D86" s="82">
        <v>0.76300000000000001</v>
      </c>
      <c r="E86" s="81">
        <f t="shared" si="2"/>
        <v>120.44560943643512</v>
      </c>
    </row>
    <row r="87" spans="1:5" ht="18">
      <c r="A87" s="86" t="s">
        <v>79</v>
      </c>
      <c r="B87" s="80" t="s">
        <v>64</v>
      </c>
      <c r="C87" s="82">
        <v>2.19</v>
      </c>
      <c r="D87" s="82">
        <v>2.7549999999999999</v>
      </c>
      <c r="E87" s="81">
        <f t="shared" si="2"/>
        <v>79.491833030853002</v>
      </c>
    </row>
    <row r="88" spans="1:5" ht="18">
      <c r="A88" s="88" t="s">
        <v>80</v>
      </c>
      <c r="B88" s="79" t="s">
        <v>64</v>
      </c>
      <c r="C88" s="78">
        <v>0.35499999999999998</v>
      </c>
      <c r="D88" s="78">
        <v>0.46200000000000002</v>
      </c>
      <c r="E88" s="76">
        <f t="shared" si="2"/>
        <v>76.839826839826827</v>
      </c>
    </row>
    <row r="89" spans="1:5" ht="54">
      <c r="A89" s="86" t="s">
        <v>81</v>
      </c>
      <c r="B89" s="80" t="s">
        <v>27</v>
      </c>
      <c r="C89" s="81">
        <f>SUM(C93:C103)+C90</f>
        <v>8.01</v>
      </c>
      <c r="D89" s="81">
        <f>SUM(D93:D103)+D90</f>
        <v>9.27</v>
      </c>
      <c r="E89" s="81">
        <f t="shared" si="2"/>
        <v>86.407766990291265</v>
      </c>
    </row>
    <row r="90" spans="1:5" ht="36">
      <c r="A90" s="88" t="s">
        <v>82</v>
      </c>
      <c r="B90" s="79" t="s">
        <v>27</v>
      </c>
      <c r="C90" s="75">
        <f>C91+C92</f>
        <v>3.5</v>
      </c>
      <c r="D90" s="75">
        <f>D91+D92</f>
        <v>4.1900000000000004</v>
      </c>
      <c r="E90" s="75">
        <f t="shared" si="2"/>
        <v>83.532219570405715</v>
      </c>
    </row>
    <row r="91" spans="1:5" ht="44.25" customHeight="1">
      <c r="A91" s="88" t="s">
        <v>12</v>
      </c>
      <c r="B91" s="79" t="s">
        <v>27</v>
      </c>
      <c r="C91" s="75">
        <v>3.4</v>
      </c>
      <c r="D91" s="75">
        <v>4</v>
      </c>
      <c r="E91" s="75">
        <f t="shared" si="2"/>
        <v>85</v>
      </c>
    </row>
    <row r="92" spans="1:5" ht="18">
      <c r="A92" s="88" t="s">
        <v>13</v>
      </c>
      <c r="B92" s="79" t="s">
        <v>27</v>
      </c>
      <c r="C92" s="75">
        <v>0.1</v>
      </c>
      <c r="D92" s="75">
        <v>0.19</v>
      </c>
      <c r="E92" s="75">
        <f t="shared" si="2"/>
        <v>52.631578947368418</v>
      </c>
    </row>
    <row r="93" spans="1:5" ht="18">
      <c r="A93" s="88" t="s">
        <v>14</v>
      </c>
      <c r="B93" s="79" t="s">
        <v>27</v>
      </c>
      <c r="C93" s="75">
        <v>0</v>
      </c>
      <c r="D93" s="75">
        <v>0</v>
      </c>
      <c r="E93" s="75" t="e">
        <f t="shared" si="2"/>
        <v>#DIV/0!</v>
      </c>
    </row>
    <row r="94" spans="1:5" ht="18">
      <c r="A94" s="88" t="s">
        <v>15</v>
      </c>
      <c r="B94" s="79" t="s">
        <v>27</v>
      </c>
      <c r="C94" s="188">
        <v>0.2</v>
      </c>
      <c r="D94" s="75">
        <v>0.41</v>
      </c>
      <c r="E94" s="75">
        <f t="shared" si="2"/>
        <v>48.780487804878057</v>
      </c>
    </row>
    <row r="95" spans="1:5" ht="18">
      <c r="A95" s="88" t="s">
        <v>16</v>
      </c>
      <c r="B95" s="79" t="s">
        <v>27</v>
      </c>
      <c r="C95" s="75">
        <v>0.3</v>
      </c>
      <c r="D95" s="75">
        <v>0.27</v>
      </c>
      <c r="E95" s="75">
        <f t="shared" si="2"/>
        <v>111.1111111111111</v>
      </c>
    </row>
    <row r="96" spans="1:5" ht="36">
      <c r="A96" s="88" t="s">
        <v>17</v>
      </c>
      <c r="B96" s="79" t="s">
        <v>27</v>
      </c>
      <c r="C96" s="188">
        <v>0.14000000000000001</v>
      </c>
      <c r="D96" s="75">
        <v>0.14000000000000001</v>
      </c>
      <c r="E96" s="75">
        <f t="shared" si="2"/>
        <v>100</v>
      </c>
    </row>
    <row r="97" spans="1:5" ht="55.5" customHeight="1">
      <c r="A97" s="88" t="s">
        <v>18</v>
      </c>
      <c r="B97" s="79" t="s">
        <v>27</v>
      </c>
      <c r="C97" s="75">
        <v>0</v>
      </c>
      <c r="D97" s="75">
        <v>0</v>
      </c>
      <c r="E97" s="75" t="e">
        <f t="shared" si="2"/>
        <v>#DIV/0!</v>
      </c>
    </row>
    <row r="98" spans="1:5" ht="18">
      <c r="A98" s="88" t="s">
        <v>280</v>
      </c>
      <c r="B98" s="79" t="s">
        <v>27</v>
      </c>
      <c r="C98" s="75">
        <v>0</v>
      </c>
      <c r="D98" s="75">
        <v>0</v>
      </c>
      <c r="E98" s="75" t="e">
        <f t="shared" si="2"/>
        <v>#DIV/0!</v>
      </c>
    </row>
    <row r="99" spans="1:5" ht="36">
      <c r="A99" s="88" t="s">
        <v>53</v>
      </c>
      <c r="B99" s="79" t="s">
        <v>27</v>
      </c>
      <c r="C99" s="75">
        <v>0.9</v>
      </c>
      <c r="D99" s="75">
        <v>1.04</v>
      </c>
      <c r="E99" s="75">
        <f t="shared" si="2"/>
        <v>86.538461538461547</v>
      </c>
    </row>
    <row r="100" spans="1:5" ht="18">
      <c r="A100" s="88" t="s">
        <v>20</v>
      </c>
      <c r="B100" s="79" t="s">
        <v>27</v>
      </c>
      <c r="C100" s="75">
        <v>0</v>
      </c>
      <c r="D100" s="75">
        <v>0</v>
      </c>
      <c r="E100" s="75" t="e">
        <f t="shared" si="2"/>
        <v>#DIV/0!</v>
      </c>
    </row>
    <row r="101" spans="1:5" ht="18">
      <c r="A101" s="88" t="s">
        <v>21</v>
      </c>
      <c r="B101" s="79" t="s">
        <v>27</v>
      </c>
      <c r="C101" s="75">
        <v>0</v>
      </c>
      <c r="D101" s="75">
        <v>0</v>
      </c>
      <c r="E101" s="75" t="e">
        <f t="shared" si="2"/>
        <v>#DIV/0!</v>
      </c>
    </row>
    <row r="102" spans="1:5" ht="18">
      <c r="A102" s="88" t="s">
        <v>22</v>
      </c>
      <c r="B102" s="79" t="s">
        <v>27</v>
      </c>
      <c r="C102" s="75">
        <v>0.17</v>
      </c>
      <c r="D102" s="75">
        <v>0.22</v>
      </c>
      <c r="E102" s="75">
        <f t="shared" si="2"/>
        <v>77.27272727272728</v>
      </c>
    </row>
    <row r="103" spans="1:5" ht="84" customHeight="1">
      <c r="A103" s="96" t="s">
        <v>83</v>
      </c>
      <c r="B103" s="79" t="s">
        <v>27</v>
      </c>
      <c r="C103" s="75">
        <v>2.8</v>
      </c>
      <c r="D103" s="75">
        <v>3</v>
      </c>
      <c r="E103" s="75">
        <f t="shared" si="2"/>
        <v>93.333333333333329</v>
      </c>
    </row>
    <row r="104" spans="1:5" ht="18.75" customHeight="1">
      <c r="A104" s="206" t="s">
        <v>84</v>
      </c>
      <c r="B104" s="206"/>
      <c r="C104" s="206"/>
      <c r="D104" s="206"/>
      <c r="E104" s="206"/>
    </row>
    <row r="105" spans="1:5" ht="18">
      <c r="A105" s="86" t="s">
        <v>85</v>
      </c>
      <c r="B105" s="80" t="s">
        <v>76</v>
      </c>
      <c r="C105" s="82">
        <f>SUM(C111:C123)+C107</f>
        <v>5.2710000000000008</v>
      </c>
      <c r="D105" s="82">
        <f>SUM(D111:D123)+D107</f>
        <v>5.3489999999999993</v>
      </c>
      <c r="E105" s="81">
        <f>C105/D105*100</f>
        <v>98.541783510936654</v>
      </c>
    </row>
    <row r="106" spans="1:5" ht="18">
      <c r="A106" s="86" t="s">
        <v>86</v>
      </c>
      <c r="B106" s="80"/>
      <c r="C106" s="82"/>
      <c r="D106" s="82"/>
      <c r="E106" s="81"/>
    </row>
    <row r="107" spans="1:5" ht="36">
      <c r="A107" s="88" t="s">
        <v>87</v>
      </c>
      <c r="B107" s="79" t="s">
        <v>76</v>
      </c>
      <c r="C107" s="78">
        <f>SUM(C108:C110)</f>
        <v>0.44500000000000001</v>
      </c>
      <c r="D107" s="78">
        <f>SUM(D108:D110)</f>
        <v>0.46799999999999997</v>
      </c>
      <c r="E107" s="75">
        <f t="shared" ref="E107:E124" si="3">C107/D107*100</f>
        <v>95.085470085470092</v>
      </c>
    </row>
    <row r="108" spans="1:5" ht="44.25" customHeight="1">
      <c r="A108" s="88" t="s">
        <v>12</v>
      </c>
      <c r="B108" s="79" t="s">
        <v>76</v>
      </c>
      <c r="C108" s="78">
        <v>0.26</v>
      </c>
      <c r="D108" s="78">
        <v>0.29299999999999998</v>
      </c>
      <c r="E108" s="75">
        <f t="shared" si="3"/>
        <v>88.73720136518773</v>
      </c>
    </row>
    <row r="109" spans="1:5" ht="18">
      <c r="A109" s="88" t="s">
        <v>13</v>
      </c>
      <c r="B109" s="79" t="s">
        <v>76</v>
      </c>
      <c r="C109" s="78">
        <v>0.185</v>
      </c>
      <c r="D109" s="78">
        <v>0.17499999999999999</v>
      </c>
      <c r="E109" s="75">
        <f t="shared" si="3"/>
        <v>105.71428571428572</v>
      </c>
    </row>
    <row r="110" spans="1:5" ht="18">
      <c r="A110" s="88" t="s">
        <v>14</v>
      </c>
      <c r="B110" s="79" t="s">
        <v>76</v>
      </c>
      <c r="C110" s="78">
        <v>0</v>
      </c>
      <c r="D110" s="78">
        <v>0</v>
      </c>
      <c r="E110" s="75" t="e">
        <f t="shared" si="3"/>
        <v>#DIV/0!</v>
      </c>
    </row>
    <row r="111" spans="1:5" ht="18">
      <c r="A111" s="88" t="s">
        <v>15</v>
      </c>
      <c r="B111" s="79" t="s">
        <v>76</v>
      </c>
      <c r="C111" s="78">
        <v>2.0680000000000001</v>
      </c>
      <c r="D111" s="78">
        <v>2.1070000000000002</v>
      </c>
      <c r="E111" s="75">
        <f t="shared" si="3"/>
        <v>98.149027052681532</v>
      </c>
    </row>
    <row r="112" spans="1:5" ht="18">
      <c r="A112" s="88" t="s">
        <v>16</v>
      </c>
      <c r="B112" s="79" t="s">
        <v>76</v>
      </c>
      <c r="C112" s="188">
        <v>0.02</v>
      </c>
      <c r="D112" s="78">
        <v>1.7000000000000001E-2</v>
      </c>
      <c r="E112" s="75">
        <f t="shared" si="3"/>
        <v>117.64705882352942</v>
      </c>
    </row>
    <row r="113" spans="1:5" ht="36">
      <c r="A113" s="88" t="s">
        <v>17</v>
      </c>
      <c r="B113" s="79" t="s">
        <v>76</v>
      </c>
      <c r="C113" s="78">
        <v>0.21199999999999999</v>
      </c>
      <c r="D113" s="78">
        <v>0.215</v>
      </c>
      <c r="E113" s="75">
        <f t="shared" si="3"/>
        <v>98.604651162790702</v>
      </c>
    </row>
    <row r="114" spans="1:5" ht="56.25" customHeight="1">
      <c r="A114" s="88" t="s">
        <v>18</v>
      </c>
      <c r="B114" s="79" t="s">
        <v>76</v>
      </c>
      <c r="C114" s="78">
        <v>0</v>
      </c>
      <c r="D114" s="78">
        <v>0</v>
      </c>
      <c r="E114" s="75" t="e">
        <f t="shared" si="3"/>
        <v>#DIV/0!</v>
      </c>
    </row>
    <row r="115" spans="1:5" ht="18">
      <c r="A115" s="88" t="s">
        <v>280</v>
      </c>
      <c r="B115" s="79" t="s">
        <v>76</v>
      </c>
      <c r="C115" s="78">
        <v>0.192</v>
      </c>
      <c r="D115" s="78">
        <v>0.188</v>
      </c>
      <c r="E115" s="75">
        <f t="shared" si="3"/>
        <v>102.12765957446808</v>
      </c>
    </row>
    <row r="116" spans="1:5" ht="36">
      <c r="A116" s="88" t="s">
        <v>53</v>
      </c>
      <c r="B116" s="79" t="s">
        <v>76</v>
      </c>
      <c r="C116" s="78">
        <v>0.109</v>
      </c>
      <c r="D116" s="78">
        <v>0.13700000000000001</v>
      </c>
      <c r="E116" s="75">
        <f t="shared" si="3"/>
        <v>79.562043795620426</v>
      </c>
    </row>
    <row r="117" spans="1:5" ht="18">
      <c r="A117" s="88" t="s">
        <v>20</v>
      </c>
      <c r="B117" s="79" t="s">
        <v>76</v>
      </c>
      <c r="C117" s="78">
        <v>0</v>
      </c>
      <c r="D117" s="78">
        <v>0</v>
      </c>
      <c r="E117" s="75" t="e">
        <f t="shared" si="3"/>
        <v>#DIV/0!</v>
      </c>
    </row>
    <row r="118" spans="1:5" ht="18">
      <c r="A118" s="88" t="s">
        <v>21</v>
      </c>
      <c r="B118" s="79" t="s">
        <v>76</v>
      </c>
      <c r="C118" s="78">
        <v>0</v>
      </c>
      <c r="D118" s="78">
        <v>0</v>
      </c>
      <c r="E118" s="75" t="e">
        <f t="shared" si="3"/>
        <v>#DIV/0!</v>
      </c>
    </row>
    <row r="119" spans="1:5" ht="36">
      <c r="A119" s="88" t="s">
        <v>88</v>
      </c>
      <c r="B119" s="79" t="s">
        <v>76</v>
      </c>
      <c r="C119" s="78">
        <v>0.30499999999999999</v>
      </c>
      <c r="D119" s="78">
        <v>0.308</v>
      </c>
      <c r="E119" s="75">
        <f t="shared" si="3"/>
        <v>99.025974025974023</v>
      </c>
    </row>
    <row r="120" spans="1:5" ht="18">
      <c r="A120" s="88" t="s">
        <v>89</v>
      </c>
      <c r="B120" s="79" t="s">
        <v>76</v>
      </c>
      <c r="C120" s="78">
        <v>1.3160000000000001</v>
      </c>
      <c r="D120" s="78">
        <v>1.3140000000000001</v>
      </c>
      <c r="E120" s="75">
        <f t="shared" si="3"/>
        <v>100.15220700152207</v>
      </c>
    </row>
    <row r="121" spans="1:5" ht="18">
      <c r="A121" s="88" t="s">
        <v>90</v>
      </c>
      <c r="B121" s="79" t="s">
        <v>76</v>
      </c>
      <c r="C121" s="78">
        <v>0.35299999999999998</v>
      </c>
      <c r="D121" s="78">
        <v>0.34200000000000003</v>
      </c>
      <c r="E121" s="75">
        <f t="shared" si="3"/>
        <v>103.21637426900583</v>
      </c>
    </row>
    <row r="122" spans="1:5" ht="18">
      <c r="A122" s="88" t="s">
        <v>264</v>
      </c>
      <c r="B122" s="79" t="s">
        <v>76</v>
      </c>
      <c r="C122" s="78">
        <v>0.14199999999999999</v>
      </c>
      <c r="D122" s="78">
        <v>0.14199999999999999</v>
      </c>
      <c r="E122" s="75">
        <f t="shared" si="3"/>
        <v>100</v>
      </c>
    </row>
    <row r="123" spans="1:5" ht="18">
      <c r="A123" s="88" t="s">
        <v>22</v>
      </c>
      <c r="B123" s="79" t="s">
        <v>76</v>
      </c>
      <c r="C123" s="78">
        <v>0.109</v>
      </c>
      <c r="D123" s="78">
        <v>0.111</v>
      </c>
      <c r="E123" s="75">
        <f t="shared" si="3"/>
        <v>98.198198198198199</v>
      </c>
    </row>
    <row r="124" spans="1:5" ht="78" customHeight="1">
      <c r="A124" s="93" t="s">
        <v>261</v>
      </c>
      <c r="B124" s="77" t="s">
        <v>76</v>
      </c>
      <c r="C124" s="84">
        <v>1.83</v>
      </c>
      <c r="D124" s="77">
        <v>1.8340000000000001</v>
      </c>
      <c r="E124" s="76">
        <f t="shared" si="3"/>
        <v>99.781897491821155</v>
      </c>
    </row>
    <row r="125" spans="1:5" ht="18">
      <c r="A125" s="87" t="s">
        <v>91</v>
      </c>
      <c r="B125" s="79"/>
      <c r="C125" s="79"/>
      <c r="D125" s="79"/>
      <c r="E125" s="75"/>
    </row>
    <row r="126" spans="1:5" ht="36">
      <c r="A126" s="88" t="s">
        <v>92</v>
      </c>
      <c r="B126" s="79" t="s">
        <v>76</v>
      </c>
      <c r="C126" s="79">
        <v>0.25800000000000001</v>
      </c>
      <c r="D126" s="79">
        <v>0.26200000000000001</v>
      </c>
      <c r="E126" s="75">
        <f t="shared" ref="E126:E132" si="4">C126/D126*100</f>
        <v>98.473282442748086</v>
      </c>
    </row>
    <row r="127" spans="1:5" ht="18">
      <c r="A127" s="88" t="s">
        <v>93</v>
      </c>
      <c r="B127" s="79" t="s">
        <v>76</v>
      </c>
      <c r="C127" s="78">
        <v>0</v>
      </c>
      <c r="D127" s="78">
        <v>0</v>
      </c>
      <c r="E127" s="75" t="e">
        <f t="shared" si="4"/>
        <v>#DIV/0!</v>
      </c>
    </row>
    <row r="128" spans="1:5" ht="18">
      <c r="A128" s="88" t="s">
        <v>89</v>
      </c>
      <c r="B128" s="79" t="s">
        <v>76</v>
      </c>
      <c r="C128" s="78">
        <v>1.2669999999999999</v>
      </c>
      <c r="D128" s="78">
        <v>1.264</v>
      </c>
      <c r="E128" s="75">
        <f t="shared" si="4"/>
        <v>100.23734177215189</v>
      </c>
    </row>
    <row r="129" spans="1:8" ht="18">
      <c r="A129" s="88" t="s">
        <v>94</v>
      </c>
      <c r="B129" s="79" t="s">
        <v>64</v>
      </c>
      <c r="C129" s="79">
        <v>0.30499999999999999</v>
      </c>
      <c r="D129" s="79">
        <v>0.308</v>
      </c>
      <c r="E129" s="75">
        <f t="shared" si="4"/>
        <v>99.025974025974023</v>
      </c>
    </row>
    <row r="130" spans="1:8" ht="36">
      <c r="A130" s="94" t="s">
        <v>278</v>
      </c>
      <c r="B130" s="80" t="s">
        <v>27</v>
      </c>
      <c r="C130" s="81">
        <v>4</v>
      </c>
      <c r="D130" s="81">
        <v>4.78</v>
      </c>
      <c r="E130" s="81">
        <f t="shared" si="4"/>
        <v>83.682008368200826</v>
      </c>
      <c r="F130" s="207"/>
      <c r="G130" s="208"/>
      <c r="H130" s="208"/>
    </row>
    <row r="131" spans="1:8" ht="18">
      <c r="A131" s="86" t="s">
        <v>95</v>
      </c>
      <c r="B131" s="80" t="s">
        <v>96</v>
      </c>
      <c r="C131" s="99">
        <f>(C158+C157)/C105/12*1000</f>
        <v>34153.860747486244</v>
      </c>
      <c r="D131" s="99">
        <f>(D158+D157)/D105/12*1000</f>
        <v>31873.558920670537</v>
      </c>
      <c r="E131" s="81">
        <f t="shared" si="4"/>
        <v>107.15421152840543</v>
      </c>
    </row>
    <row r="132" spans="1:8" ht="36">
      <c r="A132" s="86" t="s">
        <v>97</v>
      </c>
      <c r="B132" s="80" t="s">
        <v>96</v>
      </c>
      <c r="C132" s="99">
        <f>C158/C105/12*1000</f>
        <v>32319.926642635801</v>
      </c>
      <c r="D132" s="99">
        <f>D158/D105/12*1000</f>
        <v>30511.933694771615</v>
      </c>
      <c r="E132" s="81">
        <f t="shared" si="4"/>
        <v>105.92552725746778</v>
      </c>
    </row>
    <row r="133" spans="1:8" ht="18">
      <c r="A133" s="86" t="s">
        <v>86</v>
      </c>
      <c r="B133" s="79"/>
      <c r="C133" s="79"/>
      <c r="D133" s="79"/>
      <c r="E133" s="75"/>
    </row>
    <row r="134" spans="1:8" ht="36">
      <c r="A134" s="88" t="s">
        <v>87</v>
      </c>
      <c r="B134" s="79" t="s">
        <v>96</v>
      </c>
      <c r="C134" s="79">
        <v>18888</v>
      </c>
      <c r="D134" s="79">
        <v>19138</v>
      </c>
      <c r="E134" s="75">
        <f t="shared" ref="E134:E151" si="5">C134/D134*100</f>
        <v>98.693698401086834</v>
      </c>
    </row>
    <row r="135" spans="1:8" ht="48" customHeight="1">
      <c r="A135" s="88" t="s">
        <v>12</v>
      </c>
      <c r="B135" s="79" t="s">
        <v>96</v>
      </c>
      <c r="C135" s="79">
        <v>16029</v>
      </c>
      <c r="D135" s="79">
        <v>12949</v>
      </c>
      <c r="E135" s="75">
        <f t="shared" si="5"/>
        <v>123.78562051123639</v>
      </c>
    </row>
    <row r="136" spans="1:8" ht="18">
      <c r="A136" s="88" t="s">
        <v>13</v>
      </c>
      <c r="B136" s="79" t="s">
        <v>96</v>
      </c>
      <c r="C136" s="79">
        <v>22906</v>
      </c>
      <c r="D136" s="79">
        <v>29507</v>
      </c>
      <c r="E136" s="75">
        <f t="shared" si="5"/>
        <v>77.629037177618869</v>
      </c>
    </row>
    <row r="137" spans="1:8" ht="18">
      <c r="A137" s="88" t="s">
        <v>14</v>
      </c>
      <c r="B137" s="79" t="s">
        <v>96</v>
      </c>
      <c r="C137" s="79">
        <v>0</v>
      </c>
      <c r="D137" s="79">
        <v>0</v>
      </c>
      <c r="E137" s="75" t="e">
        <f t="shared" si="5"/>
        <v>#DIV/0!</v>
      </c>
    </row>
    <row r="138" spans="1:8" ht="18">
      <c r="A138" s="88" t="s">
        <v>15</v>
      </c>
      <c r="B138" s="79" t="s">
        <v>96</v>
      </c>
      <c r="C138" s="79">
        <v>41663</v>
      </c>
      <c r="D138" s="79">
        <v>43593</v>
      </c>
      <c r="E138" s="75">
        <f t="shared" si="5"/>
        <v>95.572683687748025</v>
      </c>
    </row>
    <row r="139" spans="1:8" ht="18">
      <c r="A139" s="88" t="s">
        <v>16</v>
      </c>
      <c r="B139" s="79" t="s">
        <v>96</v>
      </c>
      <c r="C139" s="79">
        <v>11395</v>
      </c>
      <c r="D139" s="79">
        <v>12153</v>
      </c>
      <c r="E139" s="75">
        <f t="shared" si="5"/>
        <v>93.762856907759414</v>
      </c>
    </row>
    <row r="140" spans="1:8" ht="36">
      <c r="A140" s="88" t="s">
        <v>17</v>
      </c>
      <c r="B140" s="79" t="s">
        <v>96</v>
      </c>
      <c r="C140" s="79">
        <v>19466</v>
      </c>
      <c r="D140" s="79">
        <v>15561</v>
      </c>
      <c r="E140" s="75">
        <f t="shared" si="5"/>
        <v>125.09478825268299</v>
      </c>
    </row>
    <row r="141" spans="1:8" ht="57" customHeight="1">
      <c r="A141" s="88" t="s">
        <v>18</v>
      </c>
      <c r="B141" s="79" t="s">
        <v>96</v>
      </c>
      <c r="C141" s="79">
        <v>0</v>
      </c>
      <c r="D141" s="79">
        <v>0</v>
      </c>
      <c r="E141" s="75" t="e">
        <f t="shared" si="5"/>
        <v>#DIV/0!</v>
      </c>
    </row>
    <row r="142" spans="1:8" ht="18">
      <c r="A142" s="88" t="s">
        <v>280</v>
      </c>
      <c r="B142" s="79" t="s">
        <v>96</v>
      </c>
      <c r="C142" s="79">
        <v>34992</v>
      </c>
      <c r="D142" s="79">
        <v>32993</v>
      </c>
      <c r="E142" s="75">
        <f t="shared" si="5"/>
        <v>106.05886097050889</v>
      </c>
    </row>
    <row r="143" spans="1:8" ht="36">
      <c r="A143" s="88" t="s">
        <v>53</v>
      </c>
      <c r="B143" s="79" t="s">
        <v>96</v>
      </c>
      <c r="C143" s="97">
        <v>15284</v>
      </c>
      <c r="D143" s="97">
        <v>14576</v>
      </c>
      <c r="E143" s="191">
        <f t="shared" si="5"/>
        <v>104.85729967069155</v>
      </c>
      <c r="F143" s="190"/>
    </row>
    <row r="144" spans="1:8" ht="18">
      <c r="A144" s="88" t="s">
        <v>20</v>
      </c>
      <c r="B144" s="79" t="s">
        <v>96</v>
      </c>
      <c r="C144" s="79">
        <v>0</v>
      </c>
      <c r="D144" s="79">
        <v>0</v>
      </c>
      <c r="E144" s="75" t="e">
        <f t="shared" si="5"/>
        <v>#DIV/0!</v>
      </c>
    </row>
    <row r="145" spans="1:6" ht="18">
      <c r="A145" s="88" t="s">
        <v>21</v>
      </c>
      <c r="B145" s="79" t="s">
        <v>96</v>
      </c>
      <c r="C145" s="79">
        <v>0</v>
      </c>
      <c r="D145" s="79">
        <v>0</v>
      </c>
      <c r="E145" s="75" t="e">
        <f t="shared" si="5"/>
        <v>#DIV/0!</v>
      </c>
    </row>
    <row r="146" spans="1:6" ht="36">
      <c r="A146" s="88" t="s">
        <v>88</v>
      </c>
      <c r="B146" s="79" t="s">
        <v>96</v>
      </c>
      <c r="C146" s="79">
        <v>31438</v>
      </c>
      <c r="D146" s="79">
        <v>27083</v>
      </c>
      <c r="E146" s="75">
        <f t="shared" si="5"/>
        <v>116.08019791012813</v>
      </c>
    </row>
    <row r="147" spans="1:6" ht="18">
      <c r="A147" s="88" t="s">
        <v>89</v>
      </c>
      <c r="B147" s="79" t="s">
        <v>96</v>
      </c>
      <c r="C147" s="79">
        <v>27462</v>
      </c>
      <c r="D147" s="79">
        <v>21556</v>
      </c>
      <c r="E147" s="75">
        <f t="shared" si="5"/>
        <v>127.39840415661531</v>
      </c>
    </row>
    <row r="148" spans="1:6" ht="18">
      <c r="A148" s="88" t="s">
        <v>90</v>
      </c>
      <c r="B148" s="79" t="s">
        <v>96</v>
      </c>
      <c r="C148" s="79">
        <v>28830</v>
      </c>
      <c r="D148" s="79">
        <v>23732</v>
      </c>
      <c r="E148" s="75">
        <f t="shared" si="5"/>
        <v>121.48154390696106</v>
      </c>
    </row>
    <row r="149" spans="1:6" ht="18">
      <c r="A149" s="88" t="s">
        <v>264</v>
      </c>
      <c r="B149" s="79"/>
      <c r="C149" s="79">
        <v>26689</v>
      </c>
      <c r="D149" s="79">
        <v>19705</v>
      </c>
      <c r="E149" s="75">
        <f t="shared" si="5"/>
        <v>135.44278102004569</v>
      </c>
    </row>
    <row r="150" spans="1:6" ht="18">
      <c r="A150" s="88" t="s">
        <v>292</v>
      </c>
      <c r="B150" s="79" t="s">
        <v>96</v>
      </c>
      <c r="C150" s="79">
        <v>21727</v>
      </c>
      <c r="D150" s="79">
        <v>18440</v>
      </c>
      <c r="E150" s="75">
        <f t="shared" si="5"/>
        <v>117.82537960954447</v>
      </c>
    </row>
    <row r="151" spans="1:6" ht="76.5" customHeight="1">
      <c r="A151" s="93" t="s">
        <v>261</v>
      </c>
      <c r="B151" s="77" t="s">
        <v>96</v>
      </c>
      <c r="C151" s="77">
        <v>27701</v>
      </c>
      <c r="D151" s="77">
        <v>21942</v>
      </c>
      <c r="E151" s="76">
        <f t="shared" si="5"/>
        <v>126.24646796098806</v>
      </c>
    </row>
    <row r="152" spans="1:6" ht="18">
      <c r="A152" s="87" t="s">
        <v>91</v>
      </c>
      <c r="B152" s="77"/>
      <c r="C152" s="77"/>
      <c r="D152" s="77"/>
      <c r="E152" s="76"/>
    </row>
    <row r="153" spans="1:6" ht="39.75" customHeight="1">
      <c r="A153" s="88" t="s">
        <v>263</v>
      </c>
      <c r="B153" s="79" t="s">
        <v>96</v>
      </c>
      <c r="C153" s="79">
        <v>26689</v>
      </c>
      <c r="D153" s="79">
        <v>19705</v>
      </c>
      <c r="E153" s="75">
        <f t="shared" ref="E153:E164" si="6">C153/D153*100</f>
        <v>135.44278102004569</v>
      </c>
    </row>
    <row r="154" spans="1:6" ht="22.5" customHeight="1">
      <c r="A154" s="88" t="s">
        <v>93</v>
      </c>
      <c r="B154" s="79" t="s">
        <v>96</v>
      </c>
      <c r="C154" s="79">
        <v>0</v>
      </c>
      <c r="D154" s="79">
        <v>0</v>
      </c>
      <c r="E154" s="75" t="e">
        <f t="shared" si="6"/>
        <v>#DIV/0!</v>
      </c>
    </row>
    <row r="155" spans="1:6" ht="18">
      <c r="A155" s="88" t="s">
        <v>89</v>
      </c>
      <c r="B155" s="79" t="s">
        <v>96</v>
      </c>
      <c r="C155" s="79">
        <v>27462</v>
      </c>
      <c r="D155" s="79">
        <v>21556</v>
      </c>
      <c r="E155" s="75">
        <f t="shared" si="6"/>
        <v>127.39840415661531</v>
      </c>
    </row>
    <row r="156" spans="1:6" ht="18">
      <c r="A156" s="88" t="s">
        <v>94</v>
      </c>
      <c r="B156" s="79" t="s">
        <v>96</v>
      </c>
      <c r="C156" s="79">
        <v>31438</v>
      </c>
      <c r="D156" s="79">
        <v>27083</v>
      </c>
      <c r="E156" s="75">
        <f t="shared" si="6"/>
        <v>116.08019791012813</v>
      </c>
    </row>
    <row r="157" spans="1:6" ht="18">
      <c r="A157" s="98" t="s">
        <v>98</v>
      </c>
      <c r="B157" s="80" t="s">
        <v>9</v>
      </c>
      <c r="C157" s="81">
        <v>116</v>
      </c>
      <c r="D157" s="80">
        <v>87.4</v>
      </c>
      <c r="E157" s="81">
        <f t="shared" si="6"/>
        <v>132.72311212814645</v>
      </c>
    </row>
    <row r="158" spans="1:6" ht="18">
      <c r="A158" s="98" t="s">
        <v>99</v>
      </c>
      <c r="B158" s="80" t="s">
        <v>9</v>
      </c>
      <c r="C158" s="80">
        <v>2044.3</v>
      </c>
      <c r="D158" s="80">
        <v>1958.5</v>
      </c>
      <c r="E158" s="81">
        <f t="shared" si="6"/>
        <v>104.3809037528721</v>
      </c>
    </row>
    <row r="159" spans="1:6" ht="54">
      <c r="A159" s="94" t="s">
        <v>262</v>
      </c>
      <c r="B159" s="80" t="s">
        <v>96</v>
      </c>
      <c r="C159" s="200">
        <v>10297</v>
      </c>
      <c r="D159" s="200">
        <v>9942</v>
      </c>
      <c r="E159" s="81">
        <f t="shared" si="6"/>
        <v>103.5707101186884</v>
      </c>
    </row>
    <row r="160" spans="1:6" ht="54">
      <c r="A160" s="86" t="s">
        <v>100</v>
      </c>
      <c r="B160" s="80" t="s">
        <v>101</v>
      </c>
      <c r="C160" s="81">
        <f>C131/C159</f>
        <v>3.3168748905007521</v>
      </c>
      <c r="D160" s="81">
        <v>3.3</v>
      </c>
      <c r="E160" s="81">
        <f t="shared" si="6"/>
        <v>100.51136031820462</v>
      </c>
      <c r="F160" s="4"/>
    </row>
    <row r="161" spans="1:5" ht="36">
      <c r="A161" s="86" t="s">
        <v>102</v>
      </c>
      <c r="B161" s="80" t="s">
        <v>64</v>
      </c>
      <c r="C161" s="81">
        <v>7.1</v>
      </c>
      <c r="D161" s="80">
        <v>7.4</v>
      </c>
      <c r="E161" s="81">
        <f t="shared" si="6"/>
        <v>95.945945945945937</v>
      </c>
    </row>
    <row r="162" spans="1:5" ht="36">
      <c r="A162" s="86" t="s">
        <v>103</v>
      </c>
      <c r="B162" s="80" t="s">
        <v>27</v>
      </c>
      <c r="C162" s="80">
        <v>27.6</v>
      </c>
      <c r="D162" s="80">
        <v>28.7</v>
      </c>
      <c r="E162" s="81">
        <f t="shared" si="6"/>
        <v>96.167247386759584</v>
      </c>
    </row>
    <row r="163" spans="1:5" ht="27" customHeight="1">
      <c r="A163" s="86" t="s">
        <v>104</v>
      </c>
      <c r="B163" s="80" t="s">
        <v>105</v>
      </c>
      <c r="C163" s="81">
        <v>0</v>
      </c>
      <c r="D163" s="81">
        <v>0</v>
      </c>
      <c r="E163" s="81" t="e">
        <f t="shared" si="6"/>
        <v>#DIV/0!</v>
      </c>
    </row>
    <row r="164" spans="1:5" ht="18">
      <c r="A164" s="100" t="s">
        <v>106</v>
      </c>
      <c r="B164" s="80" t="s">
        <v>105</v>
      </c>
      <c r="C164" s="81">
        <v>0</v>
      </c>
      <c r="D164" s="81">
        <v>0</v>
      </c>
      <c r="E164" s="81" t="e">
        <f t="shared" si="6"/>
        <v>#DIV/0!</v>
      </c>
    </row>
    <row r="165" spans="1:5" ht="18">
      <c r="A165" s="101"/>
      <c r="B165" s="102"/>
      <c r="C165" s="103"/>
      <c r="D165" s="103"/>
      <c r="E165" s="104"/>
    </row>
    <row r="166" spans="1:5" ht="24.75" customHeight="1">
      <c r="A166" s="203" t="s">
        <v>107</v>
      </c>
      <c r="B166" s="203"/>
      <c r="C166" s="203"/>
      <c r="D166" s="203"/>
      <c r="E166" s="203"/>
    </row>
  </sheetData>
  <mergeCells count="13">
    <mergeCell ref="F130:H130"/>
    <mergeCell ref="D1:E1"/>
    <mergeCell ref="D2:E2"/>
    <mergeCell ref="A3:E3"/>
    <mergeCell ref="A4:E4"/>
    <mergeCell ref="A5:E5"/>
    <mergeCell ref="A104:E104"/>
    <mergeCell ref="A166:E166"/>
    <mergeCell ref="A6:E6"/>
    <mergeCell ref="A8:E8"/>
    <mergeCell ref="A32:E32"/>
    <mergeCell ref="A65:E65"/>
    <mergeCell ref="A82:E82"/>
  </mergeCells>
  <printOptions horizontalCentered="1"/>
  <pageMargins left="0.78740157480314965" right="0.39370078740157483" top="0.59055118110236227" bottom="0.59055118110236227" header="0" footer="0"/>
  <pageSetup paperSize="9" scale="69" firstPageNumber="0" fitToHeight="7" orientation="portrait" horizontalDpi="300" verticalDpi="300" r:id="rId1"/>
  <rowBreaks count="3" manualBreakCount="3">
    <brk id="41" max="16383" man="1"/>
    <brk id="84" max="16383" man="1"/>
    <brk id="1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63"/>
  <sheetViews>
    <sheetView view="pageBreakPreview" zoomScale="80" zoomScaleNormal="75" zoomScaleSheetLayoutView="80" zoomScalePageLayoutView="75" workbookViewId="0">
      <pane xSplit="4" ySplit="7" topLeftCell="E50" activePane="bottomRight" state="frozen"/>
      <selection pane="topRight" activeCell="E1" sqref="E1"/>
      <selection pane="bottomLeft" activeCell="A8" sqref="A8"/>
      <selection pane="bottomRight" activeCell="D62" sqref="D62"/>
    </sheetView>
  </sheetViews>
  <sheetFormatPr defaultRowHeight="15.6"/>
  <cols>
    <col min="1" max="1" width="3.109375" style="5"/>
    <col min="2" max="2" width="3.33203125" style="5"/>
    <col min="3" max="3" width="8.33203125" style="5"/>
    <col min="4" max="4" width="29.6640625" style="5" customWidth="1"/>
    <col min="5" max="5" width="14.88671875" style="6"/>
    <col min="6" max="6" width="14" style="6"/>
    <col min="7" max="7" width="16.33203125" style="6" customWidth="1"/>
    <col min="8" max="8" width="12.44140625" style="6" customWidth="1"/>
    <col min="9" max="9" width="16.6640625" style="6" customWidth="1"/>
    <col min="10" max="10" width="12.109375" style="6" customWidth="1"/>
    <col min="11" max="11" width="15" style="6" customWidth="1"/>
    <col min="12" max="1025" width="8.33203125" style="6"/>
  </cols>
  <sheetData>
    <row r="1" spans="1:22" ht="15.75" customHeight="1">
      <c r="F1" s="228" t="s">
        <v>108</v>
      </c>
      <c r="G1" s="228"/>
      <c r="H1" s="228"/>
      <c r="I1" s="228"/>
      <c r="J1" s="228"/>
      <c r="K1" s="228"/>
    </row>
    <row r="2" spans="1:22" ht="18">
      <c r="A2" s="7"/>
      <c r="B2" s="7"/>
      <c r="C2" s="7"/>
      <c r="D2" s="7"/>
      <c r="E2" s="8"/>
      <c r="F2" s="8"/>
      <c r="G2" s="8"/>
      <c r="H2" s="8"/>
      <c r="I2" s="8"/>
      <c r="J2" s="8"/>
      <c r="K2" s="8"/>
    </row>
    <row r="3" spans="1:22" ht="20.399999999999999">
      <c r="A3" s="229" t="s">
        <v>109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20.399999999999999">
      <c r="A4" s="229" t="s">
        <v>110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7.25" customHeight="1">
      <c r="A5" s="229" t="s">
        <v>303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>
      <c r="A6" s="10"/>
      <c r="B6" s="10"/>
      <c r="C6" s="10"/>
      <c r="D6" s="10"/>
      <c r="E6" s="9"/>
      <c r="F6" s="9"/>
      <c r="G6" s="9"/>
      <c r="H6" s="9"/>
      <c r="I6" s="9"/>
      <c r="J6" s="230" t="s">
        <v>111</v>
      </c>
      <c r="K6" s="230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s="12" customFormat="1" ht="96" customHeight="1">
      <c r="A7" s="227"/>
      <c r="B7" s="227"/>
      <c r="C7" s="227"/>
      <c r="D7" s="227"/>
      <c r="E7" s="116" t="s">
        <v>112</v>
      </c>
      <c r="F7" s="116" t="s">
        <v>113</v>
      </c>
      <c r="G7" s="116" t="s">
        <v>114</v>
      </c>
      <c r="H7" s="116" t="s">
        <v>115</v>
      </c>
      <c r="I7" s="116" t="s">
        <v>116</v>
      </c>
      <c r="J7" s="116" t="s">
        <v>99</v>
      </c>
      <c r="K7" s="116" t="s">
        <v>98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55.5" customHeight="1">
      <c r="A8" s="222" t="s">
        <v>117</v>
      </c>
      <c r="B8" s="222"/>
      <c r="C8" s="222"/>
      <c r="D8" s="222"/>
      <c r="E8" s="65">
        <f t="shared" ref="E8:J8" si="0">E9+E15</f>
        <v>1115.9880000000001</v>
      </c>
      <c r="F8" s="65">
        <f t="shared" si="0"/>
        <v>721.1</v>
      </c>
      <c r="G8" s="65">
        <f t="shared" si="0"/>
        <v>683.9</v>
      </c>
      <c r="H8" s="65">
        <f t="shared" si="0"/>
        <v>156.29999999999998</v>
      </c>
      <c r="I8" s="65">
        <f t="shared" si="0"/>
        <v>445</v>
      </c>
      <c r="J8" s="65">
        <f t="shared" si="0"/>
        <v>100.851</v>
      </c>
      <c r="K8" s="13">
        <f>K9+K15+K20</f>
        <v>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69" customHeight="1">
      <c r="A9" s="225" t="s">
        <v>118</v>
      </c>
      <c r="B9" s="225"/>
      <c r="C9" s="225"/>
      <c r="D9" s="225"/>
      <c r="E9" s="110">
        <v>808.78800000000001</v>
      </c>
      <c r="F9" s="110">
        <v>421</v>
      </c>
      <c r="G9" s="110">
        <v>394.9</v>
      </c>
      <c r="H9" s="110">
        <v>145.19999999999999</v>
      </c>
      <c r="I9" s="111">
        <v>260</v>
      </c>
      <c r="J9" s="110">
        <v>50</v>
      </c>
      <c r="K9" s="110">
        <v>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8" customHeight="1">
      <c r="A10" s="15"/>
      <c r="B10" s="219" t="s">
        <v>119</v>
      </c>
      <c r="C10" s="219"/>
      <c r="D10" s="219"/>
      <c r="E10" s="61"/>
      <c r="F10" s="61"/>
      <c r="G10" s="61"/>
      <c r="H10" s="61"/>
      <c r="I10" s="62"/>
      <c r="J10" s="61"/>
      <c r="K10" s="61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>
      <c r="A11" s="15"/>
      <c r="B11" s="16"/>
      <c r="C11" s="16"/>
      <c r="D11" s="17" t="s">
        <v>120</v>
      </c>
      <c r="E11" s="63">
        <v>81.900000000000006</v>
      </c>
      <c r="F11" s="63">
        <v>39.299999999999997</v>
      </c>
      <c r="G11" s="63">
        <v>37.200000000000003</v>
      </c>
      <c r="H11" s="63">
        <v>2.8</v>
      </c>
      <c r="I11" s="64">
        <v>30</v>
      </c>
      <c r="J11" s="63">
        <v>6.5</v>
      </c>
      <c r="K11" s="63">
        <v>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>
      <c r="A12" s="15"/>
      <c r="B12" s="24"/>
      <c r="C12" s="24"/>
      <c r="D12" s="25" t="s">
        <v>246</v>
      </c>
      <c r="E12" s="63">
        <v>67.400000000000006</v>
      </c>
      <c r="F12" s="63">
        <v>41.7</v>
      </c>
      <c r="G12" s="63">
        <v>35.6</v>
      </c>
      <c r="H12" s="63">
        <v>10.5</v>
      </c>
      <c r="I12" s="64">
        <v>16</v>
      </c>
      <c r="J12" s="63">
        <v>3.556</v>
      </c>
      <c r="K12" s="63">
        <v>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>
      <c r="A13" s="15"/>
      <c r="B13" s="24"/>
      <c r="C13" s="24"/>
      <c r="D13" s="20" t="s">
        <v>317</v>
      </c>
      <c r="E13" s="69">
        <v>32.799999999999997</v>
      </c>
      <c r="F13" s="69">
        <v>28</v>
      </c>
      <c r="G13" s="69">
        <v>15.1</v>
      </c>
      <c r="H13" s="69">
        <v>19.5</v>
      </c>
      <c r="I13" s="70">
        <v>26</v>
      </c>
      <c r="J13" s="69">
        <v>3.9</v>
      </c>
      <c r="K13" s="69">
        <v>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>
      <c r="A14" s="18"/>
      <c r="B14" s="19"/>
      <c r="C14" s="19"/>
      <c r="D14" s="20" t="s">
        <v>318</v>
      </c>
      <c r="E14" s="69">
        <v>48.5</v>
      </c>
      <c r="F14" s="69">
        <v>17</v>
      </c>
      <c r="G14" s="69">
        <v>12.4</v>
      </c>
      <c r="H14" s="69">
        <v>11.6</v>
      </c>
      <c r="I14" s="69">
        <v>8</v>
      </c>
      <c r="J14" s="69">
        <v>1.8540000000000001</v>
      </c>
      <c r="K14" s="69">
        <v>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21" customHeight="1">
      <c r="A15" s="225" t="s">
        <v>121</v>
      </c>
      <c r="B15" s="225"/>
      <c r="C15" s="225"/>
      <c r="D15" s="225"/>
      <c r="E15" s="110">
        <v>307.2</v>
      </c>
      <c r="F15" s="110">
        <v>300.10000000000002</v>
      </c>
      <c r="G15" s="110">
        <v>289</v>
      </c>
      <c r="H15" s="110">
        <v>11.1</v>
      </c>
      <c r="I15" s="110">
        <v>185</v>
      </c>
      <c r="J15" s="110">
        <v>50.850999999999999</v>
      </c>
      <c r="K15" s="110">
        <v>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8" customHeight="1">
      <c r="A16" s="15"/>
      <c r="B16" s="219" t="s">
        <v>119</v>
      </c>
      <c r="C16" s="219"/>
      <c r="D16" s="219"/>
      <c r="E16" s="71"/>
      <c r="F16" s="71"/>
      <c r="G16" s="71"/>
      <c r="H16" s="71"/>
      <c r="I16" s="71"/>
      <c r="J16" s="71"/>
      <c r="K16" s="71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8" customHeight="1">
      <c r="A17" s="15"/>
      <c r="B17" s="109"/>
      <c r="C17" s="109"/>
      <c r="D17" s="112" t="s">
        <v>294</v>
      </c>
      <c r="E17" s="66">
        <v>273.2</v>
      </c>
      <c r="F17" s="66">
        <v>273.2</v>
      </c>
      <c r="G17" s="66">
        <v>264.60000000000002</v>
      </c>
      <c r="H17" s="66">
        <v>8.6</v>
      </c>
      <c r="I17" s="66">
        <v>176</v>
      </c>
      <c r="J17" s="66">
        <v>49.054000000000002</v>
      </c>
      <c r="K17" s="66"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>
      <c r="A18" s="15"/>
      <c r="B18" s="16"/>
      <c r="C18" s="16"/>
      <c r="D18" s="17" t="s">
        <v>122</v>
      </c>
      <c r="E18" s="66">
        <v>27.3</v>
      </c>
      <c r="F18" s="66">
        <v>20.2</v>
      </c>
      <c r="G18" s="66">
        <v>18.100000000000001</v>
      </c>
      <c r="H18" s="66">
        <v>2</v>
      </c>
      <c r="I18" s="66">
        <v>7</v>
      </c>
      <c r="J18" s="66">
        <v>1.613</v>
      </c>
      <c r="K18" s="66"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>
      <c r="A19" s="18"/>
      <c r="B19" s="19"/>
      <c r="C19" s="19"/>
      <c r="D19" s="20"/>
      <c r="E19" s="69"/>
      <c r="F19" s="69"/>
      <c r="G19" s="69"/>
      <c r="H19" s="69"/>
      <c r="I19" s="69"/>
      <c r="J19" s="69"/>
      <c r="K19" s="6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21" customHeight="1">
      <c r="A20" s="225" t="s">
        <v>123</v>
      </c>
      <c r="B20" s="225"/>
      <c r="C20" s="225"/>
      <c r="D20" s="225"/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15.75" customHeight="1">
      <c r="A21" s="15"/>
      <c r="B21" s="219" t="s">
        <v>119</v>
      </c>
      <c r="C21" s="219"/>
      <c r="D21" s="219"/>
      <c r="E21" s="61"/>
      <c r="F21" s="61"/>
      <c r="G21" s="61"/>
      <c r="H21" s="61"/>
      <c r="I21" s="61"/>
      <c r="J21" s="61"/>
      <c r="K21" s="61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>
      <c r="A22" s="15"/>
      <c r="B22" s="16"/>
      <c r="C22" s="16"/>
      <c r="D22" s="17"/>
      <c r="E22" s="63"/>
      <c r="F22" s="63"/>
      <c r="G22" s="63"/>
      <c r="H22" s="63"/>
      <c r="I22" s="63"/>
      <c r="J22" s="63"/>
      <c r="K22" s="63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>
      <c r="A23" s="18"/>
      <c r="B23" s="19"/>
      <c r="C23" s="19"/>
      <c r="D23" s="20"/>
      <c r="E23" s="69"/>
      <c r="F23" s="69"/>
      <c r="G23" s="69"/>
      <c r="H23" s="69"/>
      <c r="I23" s="69"/>
      <c r="J23" s="69"/>
      <c r="K23" s="6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21.75" customHeight="1">
      <c r="A24" s="218" t="s">
        <v>245</v>
      </c>
      <c r="B24" s="218"/>
      <c r="C24" s="218"/>
      <c r="D24" s="218"/>
      <c r="E24" s="65">
        <v>5749.9</v>
      </c>
      <c r="F24" s="65">
        <v>5749.9</v>
      </c>
      <c r="G24" s="65">
        <v>41.5</v>
      </c>
      <c r="H24" s="65">
        <v>0.44900000000000001</v>
      </c>
      <c r="I24" s="65">
        <v>2068</v>
      </c>
      <c r="J24" s="65">
        <v>1033.8989999999999</v>
      </c>
      <c r="K24" s="65">
        <v>101.658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6.95" customHeight="1">
      <c r="A25" s="21"/>
      <c r="B25" s="226" t="s">
        <v>124</v>
      </c>
      <c r="C25" s="226"/>
      <c r="D25" s="226"/>
      <c r="E25" s="61"/>
      <c r="F25" s="61"/>
      <c r="G25" s="61"/>
      <c r="H25" s="61"/>
      <c r="I25" s="61"/>
      <c r="J25" s="61"/>
      <c r="K25" s="61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8.75" customHeight="1">
      <c r="A26" s="220" t="s">
        <v>125</v>
      </c>
      <c r="B26" s="220"/>
      <c r="C26" s="220"/>
      <c r="D26" s="220"/>
      <c r="E26" s="68">
        <v>5740.9</v>
      </c>
      <c r="F26" s="68">
        <v>5740.9</v>
      </c>
      <c r="G26" s="68">
        <v>31.3</v>
      </c>
      <c r="H26" s="68">
        <v>0.44900000000000001</v>
      </c>
      <c r="I26" s="68">
        <v>2055</v>
      </c>
      <c r="J26" s="68">
        <v>1030.46</v>
      </c>
      <c r="K26" s="68">
        <v>73.900000000000006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18" customHeight="1">
      <c r="A27" s="15"/>
      <c r="B27" s="219" t="s">
        <v>119</v>
      </c>
      <c r="C27" s="219"/>
      <c r="D27" s="219"/>
      <c r="E27" s="61"/>
      <c r="F27" s="61"/>
      <c r="G27" s="61"/>
      <c r="H27" s="120"/>
      <c r="I27" s="124"/>
      <c r="J27" s="61"/>
      <c r="K27" s="61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39" customHeight="1">
      <c r="A28" s="15"/>
      <c r="B28" s="16"/>
      <c r="C28" s="16"/>
      <c r="D28" s="17" t="s">
        <v>126</v>
      </c>
      <c r="E28" s="63">
        <v>5709.2</v>
      </c>
      <c r="F28" s="63">
        <v>5709.2</v>
      </c>
      <c r="G28" s="63" t="s">
        <v>42</v>
      </c>
      <c r="H28" s="63" t="s">
        <v>42</v>
      </c>
      <c r="I28" s="106">
        <v>2045</v>
      </c>
      <c r="J28" s="63">
        <v>1029.528</v>
      </c>
      <c r="K28" s="63">
        <v>73.900000000000006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34.5" customHeight="1">
      <c r="A29" s="15"/>
      <c r="B29" s="114"/>
      <c r="C29" s="114"/>
      <c r="D29" s="119" t="s">
        <v>276</v>
      </c>
      <c r="E29" s="63">
        <v>31.7</v>
      </c>
      <c r="F29" s="63">
        <v>31.7</v>
      </c>
      <c r="G29" s="63">
        <v>31.3</v>
      </c>
      <c r="H29" s="63">
        <v>0.44900000000000001</v>
      </c>
      <c r="I29" s="63">
        <v>10</v>
      </c>
      <c r="J29" s="63">
        <v>0.93200000000000005</v>
      </c>
      <c r="K29" s="63">
        <v>0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>
      <c r="A30" s="18"/>
      <c r="B30" s="19"/>
      <c r="C30" s="19"/>
      <c r="D30" s="20"/>
      <c r="E30" s="69"/>
      <c r="F30" s="69"/>
      <c r="G30" s="69"/>
      <c r="H30" s="69"/>
      <c r="I30" s="69"/>
      <c r="J30" s="69"/>
      <c r="K30" s="6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21.75" customHeight="1">
      <c r="A31" s="220" t="s">
        <v>127</v>
      </c>
      <c r="B31" s="220"/>
      <c r="C31" s="220"/>
      <c r="D31" s="220"/>
      <c r="E31" s="68">
        <f>E33+E34</f>
        <v>9</v>
      </c>
      <c r="F31" s="68">
        <f t="shared" ref="F31:K31" si="1">F33+F34</f>
        <v>9</v>
      </c>
      <c r="G31" s="68">
        <f t="shared" si="1"/>
        <v>10.199999999999999</v>
      </c>
      <c r="H31" s="68">
        <f t="shared" si="1"/>
        <v>0</v>
      </c>
      <c r="I31" s="68">
        <f t="shared" si="1"/>
        <v>13</v>
      </c>
      <c r="J31" s="68">
        <f t="shared" si="1"/>
        <v>3.4</v>
      </c>
      <c r="K31" s="68">
        <f t="shared" si="1"/>
        <v>0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18.75" customHeight="1">
      <c r="A32" s="15"/>
      <c r="B32" s="219" t="s">
        <v>119</v>
      </c>
      <c r="C32" s="219"/>
      <c r="D32" s="219"/>
      <c r="E32" s="61"/>
      <c r="F32" s="61"/>
      <c r="G32" s="61"/>
      <c r="H32" s="61"/>
      <c r="I32" s="61"/>
      <c r="J32" s="61"/>
      <c r="K32" s="61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>
      <c r="A33" s="15"/>
      <c r="B33" s="16"/>
      <c r="C33" s="16"/>
      <c r="D33" s="22" t="s">
        <v>128</v>
      </c>
      <c r="E33" s="106">
        <v>5.3</v>
      </c>
      <c r="F33" s="107">
        <v>5.3</v>
      </c>
      <c r="G33" s="107">
        <v>5.6</v>
      </c>
      <c r="H33" s="107">
        <v>0</v>
      </c>
      <c r="I33" s="107">
        <v>5</v>
      </c>
      <c r="J33" s="107">
        <v>1</v>
      </c>
      <c r="K33" s="107">
        <v>0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>
      <c r="A34" s="15"/>
      <c r="B34" s="16"/>
      <c r="C34" s="16"/>
      <c r="D34" s="22" t="s">
        <v>319</v>
      </c>
      <c r="E34" s="106">
        <v>3.7</v>
      </c>
      <c r="F34" s="107">
        <v>3.7</v>
      </c>
      <c r="G34" s="107">
        <v>4.5999999999999996</v>
      </c>
      <c r="H34" s="107">
        <v>0</v>
      </c>
      <c r="I34" s="107">
        <v>8</v>
      </c>
      <c r="J34" s="107">
        <v>2.4</v>
      </c>
      <c r="K34" s="107">
        <v>0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>
      <c r="A35" s="18"/>
      <c r="B35" s="122"/>
      <c r="C35" s="122"/>
      <c r="D35" s="23"/>
      <c r="E35" s="69"/>
      <c r="F35" s="69"/>
      <c r="G35" s="69"/>
      <c r="H35" s="69"/>
      <c r="I35" s="69"/>
      <c r="J35" s="69"/>
      <c r="K35" s="6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31.2" customHeight="1">
      <c r="A36" s="223" t="s">
        <v>293</v>
      </c>
      <c r="B36" s="224"/>
      <c r="C36" s="224"/>
      <c r="D36" s="224"/>
      <c r="E36" s="65">
        <v>37.9</v>
      </c>
      <c r="F36" s="65">
        <v>36.200000000000003</v>
      </c>
      <c r="G36" s="65">
        <v>30.7</v>
      </c>
      <c r="H36" s="65">
        <v>6.6</v>
      </c>
      <c r="I36" s="65">
        <v>20</v>
      </c>
      <c r="J36" s="65">
        <v>2.7</v>
      </c>
      <c r="K36" s="65">
        <v>0.13800000000000001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20.25" customHeight="1">
      <c r="A37" s="131"/>
      <c r="B37" s="219" t="s">
        <v>119</v>
      </c>
      <c r="C37" s="219"/>
      <c r="D37" s="219"/>
      <c r="E37" s="126"/>
      <c r="F37" s="126"/>
      <c r="G37" s="126"/>
      <c r="H37" s="126"/>
      <c r="I37" s="126"/>
      <c r="J37" s="126"/>
      <c r="K37" s="126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>
      <c r="A38" s="132"/>
      <c r="B38" s="125"/>
      <c r="C38" s="125"/>
      <c r="D38" s="22" t="s">
        <v>294</v>
      </c>
      <c r="E38" s="106">
        <v>8.1999999999999993</v>
      </c>
      <c r="F38" s="63">
        <v>7.1</v>
      </c>
      <c r="G38" s="61">
        <v>7.1</v>
      </c>
      <c r="H38" s="63">
        <v>1.1000000000000001</v>
      </c>
      <c r="I38" s="63">
        <v>6</v>
      </c>
      <c r="J38" s="63">
        <v>1.2</v>
      </c>
      <c r="K38" s="63">
        <v>0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>
      <c r="A39" s="132"/>
      <c r="B39" s="125"/>
      <c r="C39" s="125"/>
      <c r="D39" s="22" t="s">
        <v>295</v>
      </c>
      <c r="E39" s="106">
        <v>29.6</v>
      </c>
      <c r="F39" s="63">
        <v>29.1</v>
      </c>
      <c r="G39" s="63">
        <v>23.6</v>
      </c>
      <c r="H39" s="63">
        <v>5.5</v>
      </c>
      <c r="I39" s="63">
        <v>14</v>
      </c>
      <c r="J39" s="63">
        <v>1.536</v>
      </c>
      <c r="K39" s="63">
        <v>0.13900000000000001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>
      <c r="A40" s="18"/>
      <c r="B40" s="122"/>
      <c r="C40" s="122"/>
      <c r="D40" s="23"/>
      <c r="E40" s="123"/>
      <c r="F40" s="69"/>
      <c r="G40" s="69"/>
      <c r="H40" s="69"/>
      <c r="I40" s="69"/>
      <c r="J40" s="69"/>
      <c r="K40" s="6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49.5" customHeight="1">
      <c r="A41" s="221" t="s">
        <v>129</v>
      </c>
      <c r="B41" s="222"/>
      <c r="C41" s="222"/>
      <c r="D41" s="222"/>
      <c r="E41" s="65">
        <f>E43+E44+E45</f>
        <v>65.599999999999994</v>
      </c>
      <c r="F41" s="65">
        <f t="shared" ref="F41:K41" si="2">F43+F44+F45</f>
        <v>62.9</v>
      </c>
      <c r="G41" s="65">
        <f t="shared" si="2"/>
        <v>72.399999999999991</v>
      </c>
      <c r="H41" s="65">
        <f t="shared" si="2"/>
        <v>5.0000000000000001E-3</v>
      </c>
      <c r="I41" s="65">
        <f t="shared" si="2"/>
        <v>212</v>
      </c>
      <c r="J41" s="65">
        <f t="shared" si="2"/>
        <v>49.6</v>
      </c>
      <c r="K41" s="65">
        <f t="shared" si="2"/>
        <v>0.17800000000000002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19.5" customHeight="1">
      <c r="A42" s="105"/>
      <c r="B42" s="212" t="s">
        <v>119</v>
      </c>
      <c r="C42" s="212"/>
      <c r="D42" s="213"/>
      <c r="E42" s="124"/>
      <c r="F42" s="71"/>
      <c r="G42" s="71"/>
      <c r="H42" s="71"/>
      <c r="I42" s="71"/>
      <c r="J42" s="71"/>
      <c r="K42" s="71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16.5" customHeight="1">
      <c r="A43" s="105"/>
      <c r="B43" s="127"/>
      <c r="C43" s="127"/>
      <c r="D43" s="202" t="s">
        <v>137</v>
      </c>
      <c r="E43" s="63">
        <v>60.3</v>
      </c>
      <c r="F43" s="61">
        <v>57.6</v>
      </c>
      <c r="G43" s="61">
        <v>67.099999999999994</v>
      </c>
      <c r="H43" s="61">
        <v>0</v>
      </c>
      <c r="I43" s="61">
        <v>87</v>
      </c>
      <c r="J43" s="61">
        <v>22.5</v>
      </c>
      <c r="K43" s="61">
        <v>0.16800000000000001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>
      <c r="A44" s="15"/>
      <c r="B44" s="16"/>
      <c r="C44" s="16"/>
      <c r="D44" s="17" t="s">
        <v>130</v>
      </c>
      <c r="E44" s="63">
        <v>5.3</v>
      </c>
      <c r="F44" s="63">
        <v>5.3</v>
      </c>
      <c r="G44" s="63">
        <v>5.3</v>
      </c>
      <c r="H44" s="63">
        <v>5.0000000000000001E-3</v>
      </c>
      <c r="I44" s="63">
        <v>9</v>
      </c>
      <c r="J44" s="63">
        <v>1.8</v>
      </c>
      <c r="K44" s="63">
        <v>0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31.2">
      <c r="A45" s="15"/>
      <c r="B45" s="16"/>
      <c r="C45" s="16"/>
      <c r="D45" s="17" t="s">
        <v>131</v>
      </c>
      <c r="E45" s="63">
        <v>0</v>
      </c>
      <c r="F45" s="63">
        <v>0</v>
      </c>
      <c r="G45" s="63">
        <v>0</v>
      </c>
      <c r="H45" s="63">
        <v>0</v>
      </c>
      <c r="I45" s="63">
        <v>116</v>
      </c>
      <c r="J45" s="63">
        <v>25.3</v>
      </c>
      <c r="K45" s="63">
        <v>0.01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>
      <c r="A46" s="15"/>
      <c r="B46" s="121"/>
      <c r="C46" s="121"/>
      <c r="D46" s="113"/>
      <c r="E46" s="61"/>
      <c r="F46" s="61"/>
      <c r="G46" s="61"/>
      <c r="H46" s="61"/>
      <c r="I46" s="61"/>
      <c r="J46" s="61"/>
      <c r="K46" s="61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16.95" customHeight="1">
      <c r="A47" s="218" t="s">
        <v>132</v>
      </c>
      <c r="B47" s="218"/>
      <c r="C47" s="218"/>
      <c r="D47" s="218"/>
      <c r="E47" s="65">
        <f>SUM(E49:E50)</f>
        <v>303.97900000000004</v>
      </c>
      <c r="F47" s="65">
        <f t="shared" ref="F47:K47" si="3">SUM(F49:F50)</f>
        <v>330.6</v>
      </c>
      <c r="G47" s="65">
        <f t="shared" si="3"/>
        <v>279.5</v>
      </c>
      <c r="H47" s="65">
        <f t="shared" si="3"/>
        <v>25.3</v>
      </c>
      <c r="I47" s="65">
        <f t="shared" si="3"/>
        <v>192</v>
      </c>
      <c r="J47" s="65">
        <f t="shared" si="3"/>
        <v>80.575000000000003</v>
      </c>
      <c r="K47" s="65">
        <f t="shared" si="3"/>
        <v>0.60699999999999998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19.5" customHeight="1">
      <c r="A48" s="15"/>
      <c r="B48" s="219" t="s">
        <v>119</v>
      </c>
      <c r="C48" s="219"/>
      <c r="D48" s="219"/>
      <c r="E48" s="66"/>
      <c r="F48" s="66"/>
      <c r="G48" s="66"/>
      <c r="H48" s="66"/>
      <c r="I48" s="66"/>
      <c r="J48" s="66"/>
      <c r="K48" s="66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51" customHeight="1">
      <c r="A49" s="15"/>
      <c r="B49" s="16"/>
      <c r="C49" s="16"/>
      <c r="D49" s="17" t="s">
        <v>260</v>
      </c>
      <c r="E49" s="63">
        <v>295.10000000000002</v>
      </c>
      <c r="F49" s="63">
        <v>321.5</v>
      </c>
      <c r="G49" s="63">
        <v>270.2</v>
      </c>
      <c r="H49" s="63">
        <v>25.3</v>
      </c>
      <c r="I49" s="63">
        <v>175</v>
      </c>
      <c r="J49" s="63">
        <v>75.5</v>
      </c>
      <c r="K49" s="63">
        <v>0.58699999999999997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17.25" customHeight="1">
      <c r="A50" s="15"/>
      <c r="B50" s="16"/>
      <c r="C50" s="16"/>
      <c r="D50" s="17" t="s">
        <v>133</v>
      </c>
      <c r="E50" s="128">
        <v>8.8789999999999996</v>
      </c>
      <c r="F50" s="63">
        <v>9.1</v>
      </c>
      <c r="G50" s="63">
        <v>9.3000000000000007</v>
      </c>
      <c r="H50" s="63">
        <v>0</v>
      </c>
      <c r="I50" s="63">
        <v>17</v>
      </c>
      <c r="J50" s="63">
        <v>5.0750000000000002</v>
      </c>
      <c r="K50" s="63">
        <v>0.02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17.25" customHeight="1">
      <c r="A51" s="18"/>
      <c r="B51" s="122"/>
      <c r="C51" s="122"/>
      <c r="D51" s="23"/>
      <c r="E51" s="61"/>
      <c r="F51" s="61"/>
      <c r="G51" s="61"/>
      <c r="H51" s="61"/>
      <c r="I51" s="61"/>
      <c r="J51" s="61"/>
      <c r="K51" s="61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50.25" customHeight="1">
      <c r="A52" s="218" t="s">
        <v>134</v>
      </c>
      <c r="B52" s="218"/>
      <c r="C52" s="218"/>
      <c r="D52" s="218"/>
      <c r="E52" s="65">
        <v>6</v>
      </c>
      <c r="F52" s="65">
        <v>696.8</v>
      </c>
      <c r="G52" s="65">
        <v>33.6</v>
      </c>
      <c r="H52" s="65">
        <v>0.96499999999999997</v>
      </c>
      <c r="I52" s="67">
        <v>109</v>
      </c>
      <c r="J52" s="67">
        <v>19.992000000000001</v>
      </c>
      <c r="K52" s="67">
        <v>0.20100000000000001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18.75" customHeight="1">
      <c r="A53" s="15"/>
      <c r="B53" s="219" t="s">
        <v>119</v>
      </c>
      <c r="C53" s="219"/>
      <c r="D53" s="219"/>
      <c r="E53" s="71"/>
      <c r="F53" s="71"/>
      <c r="G53" s="71"/>
      <c r="H53" s="71"/>
      <c r="I53" s="71"/>
      <c r="J53" s="71"/>
      <c r="K53" s="71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>
      <c r="A54" s="15"/>
      <c r="B54" s="16"/>
      <c r="C54" s="16"/>
      <c r="D54" s="17" t="s">
        <v>135</v>
      </c>
      <c r="E54" s="63">
        <v>0</v>
      </c>
      <c r="F54" s="63">
        <v>22.8</v>
      </c>
      <c r="G54" s="63">
        <v>22.8</v>
      </c>
      <c r="H54" s="63">
        <v>3.5999999999999997E-2</v>
      </c>
      <c r="I54" s="63">
        <v>34</v>
      </c>
      <c r="J54" s="63">
        <v>4</v>
      </c>
      <c r="K54" s="63">
        <v>0.20100000000000001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>
      <c r="A55" s="15"/>
      <c r="B55" s="24"/>
      <c r="C55" s="24"/>
      <c r="D55" s="25"/>
      <c r="E55" s="63"/>
      <c r="F55" s="63"/>
      <c r="G55" s="63"/>
      <c r="H55" s="63"/>
      <c r="I55" s="63"/>
      <c r="J55" s="63"/>
      <c r="K55" s="63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>
      <c r="A56" s="18"/>
      <c r="B56" s="19"/>
      <c r="C56" s="19"/>
      <c r="D56" s="20"/>
      <c r="E56" s="69"/>
      <c r="F56" s="69"/>
      <c r="G56" s="69"/>
      <c r="H56" s="69"/>
      <c r="I56" s="69"/>
      <c r="J56" s="69"/>
      <c r="K56" s="6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22.5" customHeight="1">
      <c r="A57" s="214" t="s">
        <v>136</v>
      </c>
      <c r="B57" s="214"/>
      <c r="C57" s="214"/>
      <c r="D57" s="214"/>
      <c r="E57" s="65">
        <v>3.7</v>
      </c>
      <c r="F57" s="65">
        <v>3.8</v>
      </c>
      <c r="G57" s="65">
        <v>3.8</v>
      </c>
      <c r="H57" s="65">
        <v>2.8000000000000001E-2</v>
      </c>
      <c r="I57" s="65">
        <v>2225</v>
      </c>
      <c r="J57" s="65">
        <v>756.7</v>
      </c>
      <c r="K57" s="65">
        <v>13.2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16.95" customHeight="1">
      <c r="A58" s="26"/>
      <c r="B58" s="215" t="s">
        <v>119</v>
      </c>
      <c r="C58" s="215"/>
      <c r="D58" s="215"/>
      <c r="E58" s="61"/>
      <c r="F58" s="61"/>
      <c r="G58" s="61"/>
      <c r="H58" s="61"/>
      <c r="I58" s="61"/>
      <c r="J58" s="61"/>
      <c r="K58" s="61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16.95" customHeight="1">
      <c r="A59" s="26"/>
      <c r="B59" s="27"/>
      <c r="C59" s="27"/>
      <c r="D59" s="28" t="s">
        <v>277</v>
      </c>
      <c r="E59" s="63">
        <v>3.7</v>
      </c>
      <c r="F59" s="63">
        <v>3.8</v>
      </c>
      <c r="G59" s="63">
        <v>3.8</v>
      </c>
      <c r="H59" s="63">
        <v>2.8000000000000001E-2</v>
      </c>
      <c r="I59" s="63">
        <v>11</v>
      </c>
      <c r="J59" s="63">
        <v>2.2999999999999998</v>
      </c>
      <c r="K59" s="63">
        <v>0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16.95" customHeight="1" thickBot="1">
      <c r="A60" s="26"/>
      <c r="B60" s="129"/>
      <c r="C60" s="129"/>
      <c r="D60" s="130"/>
      <c r="E60" s="61"/>
      <c r="F60" s="61"/>
      <c r="G60" s="61"/>
      <c r="H60" s="61"/>
      <c r="I60" s="61"/>
      <c r="J60" s="61"/>
      <c r="K60" s="61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30" customHeight="1" thickTop="1" thickBot="1">
      <c r="A61" s="216" t="s">
        <v>138</v>
      </c>
      <c r="B61" s="216"/>
      <c r="C61" s="216"/>
      <c r="D61" s="216"/>
      <c r="E61" s="60">
        <f>E8+E24+E36+E41+E47+E52+E57</f>
        <v>7283.067</v>
      </c>
      <c r="F61" s="60">
        <f t="shared" ref="F61:K61" si="4">F8+F24+F41+F47+F52+F57+F36</f>
        <v>7601.3</v>
      </c>
      <c r="G61" s="60">
        <f t="shared" si="4"/>
        <v>1145.3999999999999</v>
      </c>
      <c r="H61" s="60">
        <f t="shared" si="4"/>
        <v>189.64699999999999</v>
      </c>
      <c r="I61" s="60">
        <f t="shared" si="4"/>
        <v>5271</v>
      </c>
      <c r="J61" s="60">
        <f t="shared" si="4"/>
        <v>2044.317</v>
      </c>
      <c r="K61" s="60">
        <f t="shared" si="4"/>
        <v>115.982</v>
      </c>
      <c r="L61" s="9"/>
      <c r="M61" s="9"/>
      <c r="N61" s="29"/>
      <c r="O61" s="9"/>
      <c r="P61" s="9"/>
      <c r="Q61" s="9"/>
      <c r="R61" s="9"/>
      <c r="S61" s="9"/>
      <c r="T61" s="9"/>
      <c r="U61" s="9"/>
      <c r="V61" s="9"/>
    </row>
    <row r="62" spans="1:22" ht="18.75" customHeight="1" thickTop="1">
      <c r="A62" s="10"/>
      <c r="B62" s="10"/>
      <c r="C62" s="10"/>
      <c r="D62" s="10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81.599999999999994" customHeight="1">
      <c r="A63" s="217" t="s">
        <v>139</v>
      </c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</sheetData>
  <mergeCells count="31">
    <mergeCell ref="F1:K1"/>
    <mergeCell ref="A3:K3"/>
    <mergeCell ref="A4:K4"/>
    <mergeCell ref="A5:K5"/>
    <mergeCell ref="J6:K6"/>
    <mergeCell ref="A7:D7"/>
    <mergeCell ref="A8:D8"/>
    <mergeCell ref="A9:D9"/>
    <mergeCell ref="B10:D10"/>
    <mergeCell ref="A15:D15"/>
    <mergeCell ref="B16:D16"/>
    <mergeCell ref="A20:D20"/>
    <mergeCell ref="B21:D21"/>
    <mergeCell ref="A24:D24"/>
    <mergeCell ref="B25:D25"/>
    <mergeCell ref="A26:D26"/>
    <mergeCell ref="B27:D27"/>
    <mergeCell ref="A31:D31"/>
    <mergeCell ref="B32:D32"/>
    <mergeCell ref="A41:D41"/>
    <mergeCell ref="A36:D36"/>
    <mergeCell ref="B37:D37"/>
    <mergeCell ref="B42:D42"/>
    <mergeCell ref="A57:D57"/>
    <mergeCell ref="B58:D58"/>
    <mergeCell ref="A61:D61"/>
    <mergeCell ref="A63:K63"/>
    <mergeCell ref="A47:D47"/>
    <mergeCell ref="B48:D48"/>
    <mergeCell ref="A52:D52"/>
    <mergeCell ref="B53:D53"/>
  </mergeCells>
  <printOptions horizontalCentered="1"/>
  <pageMargins left="0.78740157480314965" right="0.39370078740157483" top="0.59055118110236227" bottom="0.59055118110236227" header="0" footer="0"/>
  <pageSetup paperSize="9" scale="89" firstPageNumber="0" fitToHeight="3" orientation="landscape" horizontalDpi="300" verticalDpi="300" r:id="rId1"/>
  <rowBreaks count="1" manualBreakCount="1">
    <brk id="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view="pageBreakPreview" topLeftCell="A44" zoomScale="80" zoomScaleNormal="60" zoomScaleSheetLayoutView="80" zoomScalePageLayoutView="75" workbookViewId="0">
      <selection activeCell="E49" sqref="E49"/>
    </sheetView>
  </sheetViews>
  <sheetFormatPr defaultRowHeight="13.2"/>
  <cols>
    <col min="1" max="1" width="61.6640625"/>
    <col min="2" max="2" width="18.44140625"/>
    <col min="3" max="3" width="16.6640625"/>
    <col min="4" max="4" width="15.6640625"/>
    <col min="5" max="5" width="19.5546875"/>
    <col min="6" max="6" width="21.5546875"/>
    <col min="7" max="7" width="20"/>
    <col min="8" max="8" width="22.33203125"/>
    <col min="9" max="9" width="24.33203125"/>
    <col min="10" max="1025" width="8.5546875"/>
  </cols>
  <sheetData>
    <row r="1" spans="1:23" ht="15.6">
      <c r="A1" s="6"/>
      <c r="B1" s="6"/>
      <c r="C1" s="6"/>
      <c r="D1" s="6"/>
      <c r="E1" s="6"/>
      <c r="F1" s="30"/>
      <c r="G1" s="30"/>
      <c r="H1" s="30"/>
      <c r="I1" s="31" t="s">
        <v>140</v>
      </c>
      <c r="J1" s="30"/>
    </row>
    <row r="2" spans="1:23" ht="45.75" customHeight="1">
      <c r="A2" s="236" t="s">
        <v>141</v>
      </c>
      <c r="B2" s="236"/>
      <c r="C2" s="236"/>
      <c r="D2" s="236"/>
      <c r="E2" s="236"/>
      <c r="F2" s="236"/>
      <c r="G2" s="236"/>
      <c r="H2" s="236"/>
      <c r="I2" s="236"/>
    </row>
    <row r="3" spans="1:23" ht="21" customHeight="1">
      <c r="A3" s="237" t="s">
        <v>142</v>
      </c>
      <c r="B3" s="237"/>
      <c r="C3" s="237"/>
      <c r="D3" s="237"/>
      <c r="E3" s="237"/>
      <c r="F3" s="237"/>
      <c r="G3" s="237"/>
      <c r="H3" s="237"/>
      <c r="I3" s="237"/>
    </row>
    <row r="4" spans="1:23" ht="21" customHeight="1">
      <c r="A4" s="6"/>
      <c r="B4" s="32"/>
      <c r="C4" s="6"/>
      <c r="D4" s="6"/>
      <c r="E4" s="6"/>
      <c r="F4" s="6"/>
      <c r="G4" s="6"/>
      <c r="H4" s="6"/>
      <c r="I4" s="6"/>
    </row>
    <row r="5" spans="1:23" ht="37.5" customHeight="1">
      <c r="A5" s="238" t="s">
        <v>143</v>
      </c>
      <c r="B5" s="239" t="s">
        <v>144</v>
      </c>
      <c r="C5" s="238" t="s">
        <v>145</v>
      </c>
      <c r="D5" s="238"/>
      <c r="E5" s="238"/>
      <c r="F5" s="238" t="s">
        <v>146</v>
      </c>
      <c r="G5" s="238" t="s">
        <v>147</v>
      </c>
      <c r="H5" s="238"/>
      <c r="I5" s="238" t="s">
        <v>148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3" ht="15.75" customHeight="1">
      <c r="A6" s="238"/>
      <c r="B6" s="239"/>
      <c r="C6" s="238"/>
      <c r="D6" s="238"/>
      <c r="E6" s="238"/>
      <c r="F6" s="238"/>
      <c r="G6" s="238" t="s">
        <v>149</v>
      </c>
      <c r="H6" s="238" t="s">
        <v>150</v>
      </c>
      <c r="I6" s="238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ht="13.5" customHeight="1">
      <c r="A7" s="238"/>
      <c r="B7" s="239"/>
      <c r="C7" s="238"/>
      <c r="D7" s="238"/>
      <c r="E7" s="238"/>
      <c r="F7" s="238"/>
      <c r="G7" s="238"/>
      <c r="H7" s="238"/>
      <c r="I7" s="238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23" ht="46.8">
      <c r="A8" s="238"/>
      <c r="B8" s="239"/>
      <c r="C8" s="116" t="s">
        <v>3</v>
      </c>
      <c r="D8" s="116" t="s">
        <v>151</v>
      </c>
      <c r="E8" s="116" t="s">
        <v>152</v>
      </c>
      <c r="F8" s="238"/>
      <c r="G8" s="238"/>
      <c r="H8" s="238"/>
      <c r="I8" s="238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1:23" ht="31.2">
      <c r="A9" s="34" t="s">
        <v>153</v>
      </c>
      <c r="B9" s="35" t="s">
        <v>154</v>
      </c>
      <c r="C9" s="36">
        <v>1</v>
      </c>
      <c r="D9" s="36">
        <v>2</v>
      </c>
      <c r="E9" s="36">
        <v>3</v>
      </c>
      <c r="F9" s="36">
        <v>4</v>
      </c>
      <c r="G9" s="34">
        <v>5</v>
      </c>
      <c r="H9" s="34">
        <v>6</v>
      </c>
      <c r="I9" s="36" t="s">
        <v>155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</row>
    <row r="10" spans="1:23" ht="15.6">
      <c r="A10" s="233" t="s">
        <v>156</v>
      </c>
      <c r="B10" s="233"/>
      <c r="C10" s="233"/>
      <c r="D10" s="233"/>
      <c r="E10" s="233"/>
      <c r="F10" s="233"/>
      <c r="G10" s="233"/>
      <c r="H10" s="233"/>
      <c r="I10" s="2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ht="15.75" customHeight="1">
      <c r="A11" s="234" t="s">
        <v>157</v>
      </c>
      <c r="B11" s="234"/>
      <c r="C11" s="234"/>
      <c r="D11" s="234"/>
      <c r="E11" s="234"/>
      <c r="F11" s="234"/>
      <c r="G11" s="234"/>
      <c r="H11" s="234"/>
      <c r="I11" s="234"/>
    </row>
    <row r="12" spans="1:23" ht="21.75" customHeight="1">
      <c r="A12" s="38" t="s">
        <v>158</v>
      </c>
      <c r="B12" s="39" t="s">
        <v>159</v>
      </c>
      <c r="C12" s="118"/>
      <c r="D12" s="118"/>
      <c r="E12" s="118"/>
      <c r="F12" s="108"/>
      <c r="G12" s="118"/>
      <c r="H12" s="118"/>
      <c r="I12" s="41"/>
    </row>
    <row r="13" spans="1:23" ht="18.75" customHeight="1">
      <c r="A13" s="38" t="s">
        <v>160</v>
      </c>
      <c r="B13" s="39" t="s">
        <v>161</v>
      </c>
      <c r="C13" s="118"/>
      <c r="D13" s="118"/>
      <c r="E13" s="118"/>
      <c r="F13" s="108"/>
      <c r="G13" s="118"/>
      <c r="H13" s="118"/>
      <c r="I13" s="41"/>
    </row>
    <row r="14" spans="1:23" ht="18.75" customHeight="1">
      <c r="A14" s="42" t="s">
        <v>162</v>
      </c>
      <c r="B14" s="43" t="s">
        <v>163</v>
      </c>
      <c r="C14" s="118" t="s">
        <v>164</v>
      </c>
      <c r="D14" s="73">
        <v>7494.7</v>
      </c>
      <c r="E14" s="73">
        <v>6841.4</v>
      </c>
      <c r="F14" s="108">
        <v>465.9</v>
      </c>
      <c r="G14" s="14">
        <f>D14*F14</f>
        <v>3491780.7299999995</v>
      </c>
      <c r="H14" s="14">
        <f>E14*F14</f>
        <v>3187408.26</v>
      </c>
      <c r="I14" s="45">
        <f>G14/H14*100</f>
        <v>109.5492150729383</v>
      </c>
    </row>
    <row r="15" spans="1:23" ht="18.75" customHeight="1">
      <c r="A15" s="38" t="s">
        <v>271</v>
      </c>
      <c r="B15" s="39" t="s">
        <v>272</v>
      </c>
      <c r="C15" s="118"/>
      <c r="D15" s="73"/>
      <c r="E15" s="73"/>
      <c r="F15" s="108"/>
      <c r="G15" s="152"/>
      <c r="H15" s="153"/>
      <c r="I15" s="45" t="e">
        <f>G15/H15*100</f>
        <v>#DIV/0!</v>
      </c>
    </row>
    <row r="16" spans="1:23" ht="18.75" customHeight="1">
      <c r="A16" s="163" t="s">
        <v>297</v>
      </c>
      <c r="B16" s="147" t="s">
        <v>273</v>
      </c>
      <c r="C16" s="137" t="s">
        <v>164</v>
      </c>
      <c r="D16" s="196">
        <v>2.013E-3</v>
      </c>
      <c r="E16" s="196">
        <v>5.3E-3</v>
      </c>
      <c r="F16" s="164">
        <v>2263.3000000000002</v>
      </c>
      <c r="G16" s="165">
        <f>D16*F16</f>
        <v>4.5560229000000003</v>
      </c>
      <c r="H16" s="165">
        <f>E16*F16</f>
        <v>11.99549</v>
      </c>
      <c r="I16" s="134">
        <f>G16/H16*100</f>
        <v>37.981132075471699</v>
      </c>
    </row>
    <row r="17" spans="1:9" ht="18.75" customHeight="1">
      <c r="A17" s="158" t="s">
        <v>274</v>
      </c>
      <c r="B17" s="159" t="s">
        <v>275</v>
      </c>
      <c r="C17" s="136" t="s">
        <v>164</v>
      </c>
      <c r="D17" s="197"/>
      <c r="E17" s="197"/>
      <c r="F17" s="160">
        <v>2263.3000000000002</v>
      </c>
      <c r="G17" s="161"/>
      <c r="H17" s="162"/>
      <c r="I17" s="133" t="e">
        <f>G17/H17*100</f>
        <v>#DIV/0!</v>
      </c>
    </row>
    <row r="18" spans="1:9" ht="15.6">
      <c r="A18" s="38" t="s">
        <v>165</v>
      </c>
      <c r="B18" s="39" t="s">
        <v>166</v>
      </c>
      <c r="C18" s="118"/>
      <c r="D18" s="73"/>
      <c r="E18" s="73"/>
      <c r="F18" s="108"/>
      <c r="G18" s="118"/>
      <c r="H18" s="118"/>
      <c r="I18" s="45" t="e">
        <f>G18/H18*100</f>
        <v>#DIV/0!</v>
      </c>
    </row>
    <row r="19" spans="1:9" ht="33.75" customHeight="1">
      <c r="A19" s="163" t="s">
        <v>167</v>
      </c>
      <c r="B19" s="147" t="s">
        <v>168</v>
      </c>
      <c r="C19" s="137" t="s">
        <v>164</v>
      </c>
      <c r="D19" s="196"/>
      <c r="E19" s="196"/>
      <c r="F19" s="164">
        <v>2280</v>
      </c>
      <c r="G19" s="137"/>
      <c r="H19" s="137"/>
      <c r="I19" s="134" t="e">
        <f t="shared" ref="I19:I25" si="0">G19/H19*100</f>
        <v>#DIV/0!</v>
      </c>
    </row>
    <row r="20" spans="1:9" ht="15.6">
      <c r="A20" s="167" t="s">
        <v>169</v>
      </c>
      <c r="B20" s="149" t="s">
        <v>170</v>
      </c>
      <c r="C20" s="151" t="s">
        <v>171</v>
      </c>
      <c r="D20" s="198"/>
      <c r="E20" s="198"/>
      <c r="F20" s="150">
        <v>245.95</v>
      </c>
      <c r="G20" s="151"/>
      <c r="H20" s="151"/>
      <c r="I20" s="135" t="e">
        <f t="shared" si="0"/>
        <v>#DIV/0!</v>
      </c>
    </row>
    <row r="21" spans="1:9" ht="15.6">
      <c r="A21" s="167" t="s">
        <v>172</v>
      </c>
      <c r="B21" s="149" t="s">
        <v>173</v>
      </c>
      <c r="C21" s="151" t="s">
        <v>171</v>
      </c>
      <c r="D21" s="198"/>
      <c r="E21" s="198"/>
      <c r="F21" s="150">
        <v>77.53</v>
      </c>
      <c r="G21" s="151"/>
      <c r="H21" s="151"/>
      <c r="I21" s="135" t="e">
        <f t="shared" si="0"/>
        <v>#DIV/0!</v>
      </c>
    </row>
    <row r="22" spans="1:9" ht="15.6">
      <c r="A22" s="167" t="s">
        <v>174</v>
      </c>
      <c r="B22" s="149" t="s">
        <v>175</v>
      </c>
      <c r="C22" s="151" t="s">
        <v>171</v>
      </c>
      <c r="D22" s="198"/>
      <c r="E22" s="198"/>
      <c r="F22" s="150">
        <v>324.39999999999998</v>
      </c>
      <c r="G22" s="151"/>
      <c r="H22" s="151"/>
      <c r="I22" s="135" t="e">
        <f t="shared" si="0"/>
        <v>#DIV/0!</v>
      </c>
    </row>
    <row r="23" spans="1:9" ht="15.6">
      <c r="A23" s="167" t="s">
        <v>298</v>
      </c>
      <c r="B23" s="149" t="s">
        <v>176</v>
      </c>
      <c r="C23" s="151" t="s">
        <v>171</v>
      </c>
      <c r="D23" s="198">
        <v>47.1</v>
      </c>
      <c r="E23" s="198">
        <v>44.5</v>
      </c>
      <c r="F23" s="150">
        <v>301.42</v>
      </c>
      <c r="G23" s="157">
        <f>D23*F23</f>
        <v>14196.882000000001</v>
      </c>
      <c r="H23" s="157">
        <f>E23*F23</f>
        <v>13413.19</v>
      </c>
      <c r="I23" s="135">
        <f t="shared" si="0"/>
        <v>105.84269662921348</v>
      </c>
    </row>
    <row r="24" spans="1:9" ht="15.6">
      <c r="A24" s="167" t="s">
        <v>177</v>
      </c>
      <c r="B24" s="149" t="s">
        <v>178</v>
      </c>
      <c r="C24" s="151" t="s">
        <v>171</v>
      </c>
      <c r="D24" s="151"/>
      <c r="E24" s="151"/>
      <c r="F24" s="150">
        <v>222.7</v>
      </c>
      <c r="G24" s="151"/>
      <c r="H24" s="151"/>
      <c r="I24" s="135" t="e">
        <f t="shared" si="0"/>
        <v>#DIV/0!</v>
      </c>
    </row>
    <row r="25" spans="1:9" ht="15.6">
      <c r="A25" s="158" t="s">
        <v>179</v>
      </c>
      <c r="B25" s="159" t="s">
        <v>180</v>
      </c>
      <c r="C25" s="136" t="s">
        <v>171</v>
      </c>
      <c r="D25" s="136"/>
      <c r="E25" s="136"/>
      <c r="F25" s="166">
        <v>168.3</v>
      </c>
      <c r="G25" s="136"/>
      <c r="H25" s="136"/>
      <c r="I25" s="133" t="e">
        <f t="shared" si="0"/>
        <v>#DIV/0!</v>
      </c>
    </row>
    <row r="26" spans="1:9" ht="15.6">
      <c r="A26" s="38" t="s">
        <v>181</v>
      </c>
      <c r="B26" s="39"/>
      <c r="C26" s="117" t="s">
        <v>182</v>
      </c>
      <c r="D26" s="117" t="s">
        <v>182</v>
      </c>
      <c r="E26" s="117" t="s">
        <v>182</v>
      </c>
      <c r="F26" s="46" t="s">
        <v>182</v>
      </c>
      <c r="G26" s="13">
        <f>SUM(G13:G25)</f>
        <v>3505982.1680228999</v>
      </c>
      <c r="H26" s="13">
        <f>SUM(H13:H25)</f>
        <v>3200833.4454899998</v>
      </c>
      <c r="I26" s="13">
        <f>G26/H26*100</f>
        <v>109.5334145849687</v>
      </c>
    </row>
    <row r="27" spans="1:9" ht="15.75" hidden="1" customHeight="1">
      <c r="A27" s="234" t="s">
        <v>183</v>
      </c>
      <c r="B27" s="234"/>
      <c r="C27" s="234"/>
      <c r="D27" s="234"/>
      <c r="E27" s="234"/>
      <c r="F27" s="234"/>
      <c r="G27" s="234"/>
      <c r="H27" s="234"/>
      <c r="I27" s="234"/>
    </row>
    <row r="28" spans="1:9" ht="38.25" hidden="1" customHeight="1">
      <c r="A28" s="44" t="s">
        <v>184</v>
      </c>
      <c r="B28" s="43" t="s">
        <v>185</v>
      </c>
      <c r="C28" s="44" t="s">
        <v>186</v>
      </c>
      <c r="D28" s="118"/>
      <c r="E28" s="118"/>
      <c r="F28" s="44">
        <v>1700.21</v>
      </c>
      <c r="G28" s="118"/>
      <c r="H28" s="118"/>
      <c r="I28" s="45" t="e">
        <f t="shared" ref="I28:I34" si="1">G28/H28*100</f>
        <v>#DIV/0!</v>
      </c>
    </row>
    <row r="29" spans="1:9" ht="32.25" hidden="1" customHeight="1">
      <c r="A29" s="44" t="s">
        <v>187</v>
      </c>
      <c r="B29" s="43" t="s">
        <v>188</v>
      </c>
      <c r="C29" s="44" t="s">
        <v>186</v>
      </c>
      <c r="D29" s="118"/>
      <c r="E29" s="118"/>
      <c r="F29" s="44">
        <v>209.74</v>
      </c>
      <c r="G29" s="118"/>
      <c r="H29" s="118"/>
      <c r="I29" s="45" t="e">
        <f t="shared" si="1"/>
        <v>#DIV/0!</v>
      </c>
    </row>
    <row r="30" spans="1:9" ht="33.75" hidden="1" customHeight="1">
      <c r="A30" s="44" t="s">
        <v>189</v>
      </c>
      <c r="B30" s="43" t="s">
        <v>190</v>
      </c>
      <c r="C30" s="44" t="s">
        <v>186</v>
      </c>
      <c r="D30" s="118"/>
      <c r="E30" s="118"/>
      <c r="F30" s="44">
        <v>282.60000000000002</v>
      </c>
      <c r="G30" s="118"/>
      <c r="H30" s="118"/>
      <c r="I30" s="45" t="e">
        <f t="shared" si="1"/>
        <v>#DIV/0!</v>
      </c>
    </row>
    <row r="31" spans="1:9" ht="36.75" hidden="1" customHeight="1">
      <c r="A31" s="44" t="s">
        <v>191</v>
      </c>
      <c r="B31" s="43" t="s">
        <v>192</v>
      </c>
      <c r="C31" s="44" t="s">
        <v>193</v>
      </c>
      <c r="D31" s="118"/>
      <c r="E31" s="118"/>
      <c r="F31" s="44">
        <v>501.51</v>
      </c>
      <c r="G31" s="118"/>
      <c r="H31" s="118"/>
      <c r="I31" s="45" t="e">
        <f t="shared" si="1"/>
        <v>#DIV/0!</v>
      </c>
    </row>
    <row r="32" spans="1:9" ht="36.75" hidden="1" customHeight="1">
      <c r="A32" s="44" t="s">
        <v>194</v>
      </c>
      <c r="B32" s="43" t="s">
        <v>195</v>
      </c>
      <c r="C32" s="44" t="s">
        <v>193</v>
      </c>
      <c r="D32" s="118"/>
      <c r="E32" s="118"/>
      <c r="F32" s="44">
        <v>444.92</v>
      </c>
      <c r="G32" s="118"/>
      <c r="H32" s="118"/>
      <c r="I32" s="45" t="e">
        <f t="shared" si="1"/>
        <v>#DIV/0!</v>
      </c>
    </row>
    <row r="33" spans="1:9" ht="33.75" hidden="1" customHeight="1">
      <c r="A33" s="44" t="s">
        <v>196</v>
      </c>
      <c r="B33" s="43" t="s">
        <v>197</v>
      </c>
      <c r="C33" s="44" t="s">
        <v>193</v>
      </c>
      <c r="D33" s="118"/>
      <c r="E33" s="118"/>
      <c r="F33" s="44">
        <v>945.2</v>
      </c>
      <c r="G33" s="118"/>
      <c r="H33" s="118"/>
      <c r="I33" s="45" t="e">
        <f t="shared" si="1"/>
        <v>#DIV/0!</v>
      </c>
    </row>
    <row r="34" spans="1:9" ht="31.5" hidden="1" customHeight="1">
      <c r="A34" s="44" t="s">
        <v>198</v>
      </c>
      <c r="B34" s="43" t="s">
        <v>199</v>
      </c>
      <c r="C34" s="44" t="s">
        <v>193</v>
      </c>
      <c r="D34" s="118"/>
      <c r="E34" s="118"/>
      <c r="F34" s="44">
        <v>401.7</v>
      </c>
      <c r="G34" s="118"/>
      <c r="H34" s="118"/>
      <c r="I34" s="45" t="e">
        <f t="shared" si="1"/>
        <v>#DIV/0!</v>
      </c>
    </row>
    <row r="35" spans="1:9" ht="21" customHeight="1">
      <c r="A35" s="235" t="s">
        <v>282</v>
      </c>
      <c r="B35" s="235"/>
      <c r="C35" s="235"/>
      <c r="D35" s="235"/>
      <c r="E35" s="235"/>
      <c r="F35" s="235"/>
      <c r="G35" s="235"/>
      <c r="H35" s="235"/>
      <c r="I35" s="235"/>
    </row>
    <row r="36" spans="1:9" ht="31.5" customHeight="1">
      <c r="A36" s="38" t="s">
        <v>283</v>
      </c>
      <c r="B36" s="39" t="s">
        <v>284</v>
      </c>
      <c r="C36" s="44"/>
      <c r="D36" s="118"/>
      <c r="E36" s="118"/>
      <c r="F36" s="44"/>
      <c r="G36" s="118"/>
      <c r="H36" s="118"/>
      <c r="I36" s="45"/>
    </row>
    <row r="37" spans="1:9" ht="31.5" customHeight="1">
      <c r="A37" s="170" t="s">
        <v>287</v>
      </c>
      <c r="B37" s="147" t="s">
        <v>285</v>
      </c>
      <c r="C37" s="137" t="s">
        <v>286</v>
      </c>
      <c r="D37" s="137">
        <v>1.869</v>
      </c>
      <c r="E37" s="137">
        <v>1.19</v>
      </c>
      <c r="F37" s="171">
        <v>2504.7399999999998</v>
      </c>
      <c r="G37" s="165">
        <f>D37*F37</f>
        <v>4681.3590599999998</v>
      </c>
      <c r="H37" s="165">
        <f>E37*F37</f>
        <v>2980.6405999999997</v>
      </c>
      <c r="I37" s="134">
        <f>G37/H37*100</f>
        <v>157.05882352941177</v>
      </c>
    </row>
    <row r="38" spans="1:9" ht="31.5" customHeight="1">
      <c r="A38" s="167" t="s">
        <v>288</v>
      </c>
      <c r="B38" s="149" t="s">
        <v>289</v>
      </c>
      <c r="C38" s="151" t="s">
        <v>210</v>
      </c>
      <c r="D38" s="151">
        <v>0.3</v>
      </c>
      <c r="E38" s="151">
        <v>0.4</v>
      </c>
      <c r="F38" s="172">
        <v>14.39</v>
      </c>
      <c r="G38" s="151">
        <f>D38*F38</f>
        <v>4.3170000000000002</v>
      </c>
      <c r="H38" s="157">
        <f>E38*F38</f>
        <v>5.7560000000000002</v>
      </c>
      <c r="I38" s="134">
        <f t="shared" ref="I38:I40" si="2">G38/H38*100</f>
        <v>75</v>
      </c>
    </row>
    <row r="39" spans="1:9" ht="31.5" customHeight="1">
      <c r="A39" s="158" t="s">
        <v>290</v>
      </c>
      <c r="B39" s="159" t="s">
        <v>291</v>
      </c>
      <c r="C39" s="136" t="s">
        <v>210</v>
      </c>
      <c r="D39" s="136">
        <v>0.6</v>
      </c>
      <c r="E39" s="136">
        <v>0.5</v>
      </c>
      <c r="F39" s="169">
        <v>38.64</v>
      </c>
      <c r="G39" s="136">
        <f>D39*F39</f>
        <v>23.184000000000001</v>
      </c>
      <c r="H39" s="168">
        <f>E39*F39</f>
        <v>19.32</v>
      </c>
      <c r="I39" s="134">
        <f t="shared" si="2"/>
        <v>120</v>
      </c>
    </row>
    <row r="40" spans="1:9" ht="19.5" customHeight="1">
      <c r="A40" s="38" t="s">
        <v>181</v>
      </c>
      <c r="B40" s="43"/>
      <c r="C40" s="118"/>
      <c r="D40" s="118"/>
      <c r="E40" s="118"/>
      <c r="F40" s="155"/>
      <c r="G40" s="13">
        <f>SUM(G37:G39)</f>
        <v>4708.86006</v>
      </c>
      <c r="H40" s="13">
        <f>SUM(H37:H39)</f>
        <v>3005.7165999999997</v>
      </c>
      <c r="I40" s="134">
        <f t="shared" si="2"/>
        <v>156.66347452717267</v>
      </c>
    </row>
    <row r="41" spans="1:9" ht="18" customHeight="1">
      <c r="A41" s="235" t="s">
        <v>279</v>
      </c>
      <c r="B41" s="235"/>
      <c r="C41" s="235"/>
      <c r="D41" s="235"/>
      <c r="E41" s="235"/>
      <c r="F41" s="235"/>
      <c r="G41" s="235"/>
      <c r="H41" s="235"/>
      <c r="I41" s="235"/>
    </row>
    <row r="42" spans="1:9" ht="31.5" customHeight="1">
      <c r="A42" s="163" t="s">
        <v>265</v>
      </c>
      <c r="B42" s="147" t="s">
        <v>185</v>
      </c>
      <c r="C42" s="148" t="s">
        <v>186</v>
      </c>
      <c r="D42" s="137"/>
      <c r="E42" s="137"/>
      <c r="F42" s="148">
        <v>1700.21</v>
      </c>
      <c r="G42" s="156"/>
      <c r="H42" s="156"/>
      <c r="I42" s="134" t="e">
        <f t="shared" ref="I42:I47" si="3">G42/H42*100</f>
        <v>#DIV/0!</v>
      </c>
    </row>
    <row r="43" spans="1:9" ht="31.5" customHeight="1">
      <c r="A43" s="167" t="s">
        <v>266</v>
      </c>
      <c r="B43" s="149" t="s">
        <v>188</v>
      </c>
      <c r="C43" s="150" t="s">
        <v>186</v>
      </c>
      <c r="D43" s="151"/>
      <c r="E43" s="151"/>
      <c r="F43" s="150">
        <v>209.74</v>
      </c>
      <c r="G43" s="154"/>
      <c r="H43" s="154"/>
      <c r="I43" s="135" t="e">
        <f t="shared" si="3"/>
        <v>#DIV/0!</v>
      </c>
    </row>
    <row r="44" spans="1:9" ht="31.5" customHeight="1">
      <c r="A44" s="167" t="s">
        <v>267</v>
      </c>
      <c r="B44" s="149" t="s">
        <v>190</v>
      </c>
      <c r="C44" s="150" t="s">
        <v>186</v>
      </c>
      <c r="D44" s="151"/>
      <c r="E44" s="151"/>
      <c r="F44" s="150">
        <v>282.60000000000002</v>
      </c>
      <c r="G44" s="154"/>
      <c r="H44" s="154"/>
      <c r="I44" s="135" t="e">
        <f t="shared" si="3"/>
        <v>#DIV/0!</v>
      </c>
    </row>
    <row r="45" spans="1:9" ht="31.5" customHeight="1">
      <c r="A45" s="173" t="s">
        <v>268</v>
      </c>
      <c r="B45" s="174" t="s">
        <v>192</v>
      </c>
      <c r="C45" s="115" t="s">
        <v>193</v>
      </c>
      <c r="D45" s="175"/>
      <c r="E45" s="175"/>
      <c r="F45" s="115">
        <v>501.51</v>
      </c>
      <c r="G45" s="176"/>
      <c r="H45" s="176"/>
      <c r="I45" s="142" t="e">
        <f t="shared" si="3"/>
        <v>#DIV/0!</v>
      </c>
    </row>
    <row r="46" spans="1:9" ht="31.5" customHeight="1">
      <c r="A46" s="167" t="s">
        <v>269</v>
      </c>
      <c r="B46" s="149" t="s">
        <v>195</v>
      </c>
      <c r="C46" s="150" t="s">
        <v>193</v>
      </c>
      <c r="D46" s="151"/>
      <c r="E46" s="151"/>
      <c r="F46" s="150">
        <v>444.92</v>
      </c>
      <c r="G46" s="154"/>
      <c r="H46" s="154"/>
      <c r="I46" s="135" t="e">
        <f t="shared" si="3"/>
        <v>#DIV/0!</v>
      </c>
    </row>
    <row r="47" spans="1:9" ht="31.5" customHeight="1">
      <c r="A47" s="167" t="s">
        <v>270</v>
      </c>
      <c r="B47" s="149" t="s">
        <v>197</v>
      </c>
      <c r="C47" s="150" t="s">
        <v>193</v>
      </c>
      <c r="D47" s="151">
        <v>1.8720000000000001</v>
      </c>
      <c r="E47" s="151">
        <v>1.927</v>
      </c>
      <c r="F47" s="150">
        <v>945.2</v>
      </c>
      <c r="G47" s="157">
        <f>F47*D47</f>
        <v>1769.4144000000001</v>
      </c>
      <c r="H47" s="157">
        <f>F47*E47</f>
        <v>1821.4004000000002</v>
      </c>
      <c r="I47" s="135">
        <f t="shared" si="3"/>
        <v>97.145822522054999</v>
      </c>
    </row>
    <row r="48" spans="1:9" ht="23.25" customHeight="1">
      <c r="A48" s="38" t="s">
        <v>181</v>
      </c>
      <c r="B48" s="39" t="s">
        <v>182</v>
      </c>
      <c r="C48" s="117" t="s">
        <v>182</v>
      </c>
      <c r="D48" s="117" t="s">
        <v>182</v>
      </c>
      <c r="E48" s="117" t="s">
        <v>182</v>
      </c>
      <c r="F48" s="46" t="s">
        <v>182</v>
      </c>
      <c r="G48" s="13">
        <f>SUM(G42:G47)</f>
        <v>1769.4144000000001</v>
      </c>
      <c r="H48" s="13">
        <f>SUM(H42:H47)</f>
        <v>1821.4004000000002</v>
      </c>
      <c r="I48" s="45">
        <f>G48/H48*100</f>
        <v>97.145822522054999</v>
      </c>
    </row>
    <row r="49" spans="1:9" ht="36" customHeight="1">
      <c r="A49" s="38" t="s">
        <v>200</v>
      </c>
      <c r="B49" s="47" t="s">
        <v>182</v>
      </c>
      <c r="C49" s="117" t="s">
        <v>182</v>
      </c>
      <c r="D49" s="117" t="s">
        <v>182</v>
      </c>
      <c r="E49" s="117" t="s">
        <v>182</v>
      </c>
      <c r="F49" s="117" t="s">
        <v>182</v>
      </c>
      <c r="G49" s="13">
        <f>G26+G48</f>
        <v>3507751.5824229</v>
      </c>
      <c r="H49" s="13">
        <f>H26+H48</f>
        <v>3202654.84589</v>
      </c>
      <c r="I49" s="13">
        <f>G49/H49*100</f>
        <v>109.52636956568811</v>
      </c>
    </row>
    <row r="50" spans="1:9" ht="15.75" customHeight="1">
      <c r="A50" s="234" t="s">
        <v>13</v>
      </c>
      <c r="B50" s="234"/>
      <c r="C50" s="234"/>
      <c r="D50" s="234"/>
      <c r="E50" s="234"/>
      <c r="F50" s="234"/>
      <c r="G50" s="234"/>
      <c r="H50" s="234"/>
      <c r="I50" s="234"/>
    </row>
    <row r="51" spans="1:9" ht="31.2">
      <c r="A51" s="179" t="s">
        <v>201</v>
      </c>
      <c r="B51" s="147" t="s">
        <v>202</v>
      </c>
      <c r="C51" s="148" t="s">
        <v>203</v>
      </c>
      <c r="D51" s="137"/>
      <c r="E51" s="137"/>
      <c r="F51" s="148">
        <v>1340.39</v>
      </c>
      <c r="G51" s="137"/>
      <c r="H51" s="137"/>
      <c r="I51" s="180" t="e">
        <f>G51/H51*100</f>
        <v>#DIV/0!</v>
      </c>
    </row>
    <row r="52" spans="1:9" ht="38.25" customHeight="1">
      <c r="A52" s="184" t="s">
        <v>204</v>
      </c>
      <c r="B52" s="149" t="s">
        <v>205</v>
      </c>
      <c r="C52" s="150" t="s">
        <v>203</v>
      </c>
      <c r="D52" s="151"/>
      <c r="E52" s="151"/>
      <c r="F52" s="150">
        <v>925.47</v>
      </c>
      <c r="G52" s="151"/>
      <c r="H52" s="151"/>
      <c r="I52" s="185" t="e">
        <f>G52/H52*100</f>
        <v>#DIV/0!</v>
      </c>
    </row>
    <row r="53" spans="1:9" ht="24.75" customHeight="1">
      <c r="A53" s="177" t="s">
        <v>206</v>
      </c>
      <c r="B53" s="159" t="s">
        <v>207</v>
      </c>
      <c r="C53" s="166" t="s">
        <v>203</v>
      </c>
      <c r="D53" s="136"/>
      <c r="E53" s="136"/>
      <c r="F53" s="166">
        <v>252.33</v>
      </c>
      <c r="G53" s="136"/>
      <c r="H53" s="136"/>
      <c r="I53" s="178" t="e">
        <f>G53/H53*100</f>
        <v>#DIV/0!</v>
      </c>
    </row>
    <row r="54" spans="1:9" ht="15.6">
      <c r="A54" s="38" t="s">
        <v>181</v>
      </c>
      <c r="B54" s="39" t="s">
        <v>182</v>
      </c>
      <c r="C54" s="117" t="s">
        <v>182</v>
      </c>
      <c r="D54" s="117" t="s">
        <v>182</v>
      </c>
      <c r="E54" s="117" t="s">
        <v>182</v>
      </c>
      <c r="F54" s="46" t="s">
        <v>182</v>
      </c>
      <c r="G54" s="13">
        <f>SUM(G51:G53)</f>
        <v>0</v>
      </c>
      <c r="H54" s="13">
        <f>SUM(H51:H53)</f>
        <v>0</v>
      </c>
      <c r="I54" s="48" t="e">
        <f>G54/H54*100</f>
        <v>#DIV/0!</v>
      </c>
    </row>
    <row r="55" spans="1:9" ht="15.75" customHeight="1">
      <c r="A55" s="234" t="s">
        <v>208</v>
      </c>
      <c r="B55" s="234"/>
      <c r="C55" s="234"/>
      <c r="D55" s="234"/>
      <c r="E55" s="234"/>
      <c r="F55" s="234"/>
      <c r="G55" s="234"/>
      <c r="H55" s="234"/>
      <c r="I55" s="234"/>
    </row>
    <row r="56" spans="1:9" ht="15.6">
      <c r="A56" s="138" t="s">
        <v>209</v>
      </c>
      <c r="B56" s="139"/>
      <c r="C56" s="140" t="s">
        <v>210</v>
      </c>
      <c r="D56" s="181">
        <v>98252.9</v>
      </c>
      <c r="E56" s="181">
        <v>92272.9</v>
      </c>
      <c r="F56" s="143">
        <v>109.5</v>
      </c>
      <c r="G56" s="140">
        <f>D56*F56</f>
        <v>10758692.549999999</v>
      </c>
      <c r="H56" s="140">
        <f>E56*F56</f>
        <v>10103882.549999999</v>
      </c>
      <c r="I56" s="141">
        <f t="shared" ref="I56:I62" si="4">G56/H56*100</f>
        <v>106.48077604583794</v>
      </c>
    </row>
    <row r="57" spans="1:9" ht="15.6">
      <c r="A57" s="186" t="s">
        <v>211</v>
      </c>
      <c r="B57" s="144"/>
      <c r="C57" s="146" t="s">
        <v>210</v>
      </c>
      <c r="D57" s="182">
        <v>917.6</v>
      </c>
      <c r="E57" s="182">
        <v>954.2</v>
      </c>
      <c r="F57" s="145">
        <v>315.2</v>
      </c>
      <c r="G57" s="146">
        <f>D57*F57</f>
        <v>289227.52000000002</v>
      </c>
      <c r="H57" s="146">
        <f>E57*F57</f>
        <v>300763.84000000003</v>
      </c>
      <c r="I57" s="187">
        <f t="shared" si="4"/>
        <v>96.164326137078177</v>
      </c>
    </row>
    <row r="58" spans="1:9" ht="15.6">
      <c r="A58" s="42" t="s">
        <v>212</v>
      </c>
      <c r="B58" s="43"/>
      <c r="C58" s="118" t="s">
        <v>210</v>
      </c>
      <c r="D58" s="73">
        <v>330</v>
      </c>
      <c r="E58" s="73">
        <v>306</v>
      </c>
      <c r="F58" s="44">
        <v>444</v>
      </c>
      <c r="G58" s="118">
        <f>D58*F58</f>
        <v>146520</v>
      </c>
      <c r="H58" s="118">
        <f>E58*F58</f>
        <v>135864</v>
      </c>
      <c r="I58" s="45">
        <f t="shared" si="4"/>
        <v>107.84313725490196</v>
      </c>
    </row>
    <row r="59" spans="1:9" ht="15.6">
      <c r="A59" s="42" t="s">
        <v>213</v>
      </c>
      <c r="B59" s="43"/>
      <c r="C59" s="118" t="s">
        <v>210</v>
      </c>
      <c r="D59" s="74">
        <v>512.9</v>
      </c>
      <c r="E59" s="74">
        <v>560.4</v>
      </c>
      <c r="F59" s="44">
        <v>1500</v>
      </c>
      <c r="G59" s="14">
        <f>D59*F59</f>
        <v>769350</v>
      </c>
      <c r="H59" s="14">
        <f>E59*F59</f>
        <v>840600</v>
      </c>
      <c r="I59" s="45">
        <f t="shared" si="4"/>
        <v>91.52391149179158</v>
      </c>
    </row>
    <row r="60" spans="1:9" ht="15.6">
      <c r="A60" s="163" t="s">
        <v>214</v>
      </c>
      <c r="B60" s="147"/>
      <c r="C60" s="137" t="s">
        <v>210</v>
      </c>
      <c r="D60" s="183">
        <v>3676.7</v>
      </c>
      <c r="E60" s="183">
        <v>3856.1</v>
      </c>
      <c r="F60" s="148">
        <v>296.3</v>
      </c>
      <c r="G60" s="165">
        <f>D60*F60</f>
        <v>1089406.21</v>
      </c>
      <c r="H60" s="165">
        <f>E60*F60</f>
        <v>1142562.43</v>
      </c>
      <c r="I60" s="134">
        <f t="shared" si="4"/>
        <v>95.34763102616634</v>
      </c>
    </row>
    <row r="61" spans="1:9" ht="15.6">
      <c r="A61" s="158" t="s">
        <v>215</v>
      </c>
      <c r="B61" s="159"/>
      <c r="C61" s="136" t="s">
        <v>216</v>
      </c>
      <c r="D61" s="136"/>
      <c r="E61" s="136"/>
      <c r="F61" s="166" t="s">
        <v>217</v>
      </c>
      <c r="G61" s="136"/>
      <c r="H61" s="136"/>
      <c r="I61" s="133" t="e">
        <f t="shared" si="4"/>
        <v>#DIV/0!</v>
      </c>
    </row>
    <row r="62" spans="1:9" ht="15.6">
      <c r="A62" s="38" t="s">
        <v>181</v>
      </c>
      <c r="B62" s="39" t="s">
        <v>182</v>
      </c>
      <c r="C62" s="117" t="s">
        <v>182</v>
      </c>
      <c r="D62" s="117" t="s">
        <v>182</v>
      </c>
      <c r="E62" s="117" t="s">
        <v>182</v>
      </c>
      <c r="F62" s="46" t="s">
        <v>182</v>
      </c>
      <c r="G62" s="13">
        <f>SUM(G56:G61)</f>
        <v>13053196.279999997</v>
      </c>
      <c r="H62" s="13">
        <f>SUM(H56:H61)</f>
        <v>12523672.819999998</v>
      </c>
      <c r="I62" s="13">
        <f t="shared" si="4"/>
        <v>104.22818024401246</v>
      </c>
    </row>
    <row r="63" spans="1:9" ht="15.6">
      <c r="A63" s="6"/>
      <c r="B63" s="32"/>
      <c r="C63" s="6"/>
      <c r="D63" s="6"/>
      <c r="E63" s="6"/>
      <c r="F63" s="6"/>
      <c r="G63" s="6"/>
      <c r="H63" s="6"/>
      <c r="I63" s="6"/>
    </row>
    <row r="64" spans="1:9" ht="15.6">
      <c r="A64" s="231" t="s">
        <v>218</v>
      </c>
      <c r="B64" s="231"/>
      <c r="C64" s="231"/>
      <c r="D64" s="231"/>
      <c r="E64" s="231"/>
      <c r="F64" s="231"/>
      <c r="G64" s="49"/>
      <c r="H64" s="49"/>
      <c r="I64" s="49"/>
    </row>
    <row r="65" spans="1:9" ht="15.6">
      <c r="A65" s="49" t="s">
        <v>219</v>
      </c>
      <c r="B65" s="50"/>
      <c r="C65" s="49"/>
      <c r="D65" s="49"/>
      <c r="E65" s="49"/>
      <c r="F65" s="49"/>
      <c r="G65" s="49"/>
      <c r="H65" s="49"/>
      <c r="I65" s="49"/>
    </row>
    <row r="66" spans="1:9" ht="17.25" customHeight="1">
      <c r="A66" s="232" t="s">
        <v>220</v>
      </c>
      <c r="B66" s="232"/>
      <c r="C66" s="232"/>
      <c r="D66" s="232"/>
      <c r="E66" s="232"/>
      <c r="F66" s="232"/>
      <c r="G66" s="232"/>
      <c r="H66" s="232"/>
      <c r="I66" s="232"/>
    </row>
  </sheetData>
  <mergeCells count="19">
    <mergeCell ref="A2:I2"/>
    <mergeCell ref="A3:I3"/>
    <mergeCell ref="A5:A8"/>
    <mergeCell ref="B5:B8"/>
    <mergeCell ref="C5:E7"/>
    <mergeCell ref="F5:F8"/>
    <mergeCell ref="G5:H5"/>
    <mergeCell ref="I5:I8"/>
    <mergeCell ref="G6:G8"/>
    <mergeCell ref="H6:H8"/>
    <mergeCell ref="A64:F64"/>
    <mergeCell ref="A66:I66"/>
    <mergeCell ref="A10:I10"/>
    <mergeCell ref="A11:I11"/>
    <mergeCell ref="A27:I27"/>
    <mergeCell ref="A50:I50"/>
    <mergeCell ref="A55:I55"/>
    <mergeCell ref="A41:I41"/>
    <mergeCell ref="A35:I35"/>
  </mergeCells>
  <printOptions horizontalCentered="1"/>
  <pageMargins left="0.59027777777777801" right="0.59027777777777801" top="0.78749999999999998" bottom="0.39374999999999999" header="0.51180555555555496" footer="0.51180555555555496"/>
  <pageSetup paperSize="9" scale="62" firstPageNumber="0" fitToHeight="2" orientation="landscape" horizontalDpi="300" verticalDpi="300" r:id="rId1"/>
  <rowBreaks count="2" manualBreakCount="2">
    <brk id="24" max="16383" man="1"/>
    <brk id="5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view="pageBreakPreview" zoomScale="75" zoomScaleNormal="100" zoomScalePageLayoutView="75" workbookViewId="0">
      <selection activeCell="H17" sqref="H17"/>
    </sheetView>
  </sheetViews>
  <sheetFormatPr defaultRowHeight="13.2"/>
  <cols>
    <col min="1" max="1" width="4.88671875"/>
    <col min="2" max="2" width="36.44140625"/>
    <col min="3" max="3" width="36.44140625" customWidth="1"/>
    <col min="4" max="4" width="32.109375" customWidth="1"/>
    <col min="5" max="5" width="17.5546875"/>
    <col min="6" max="6" width="16.44140625"/>
    <col min="7" max="7" width="19"/>
    <col min="8" max="8" width="22.44140625"/>
    <col min="9" max="1025" width="8.5546875"/>
  </cols>
  <sheetData>
    <row r="1" spans="1:9" ht="19.5" customHeight="1">
      <c r="A1" s="6"/>
      <c r="B1" s="6"/>
      <c r="C1" s="6"/>
      <c r="D1" s="6"/>
      <c r="E1" s="6"/>
      <c r="F1" s="6"/>
      <c r="G1" s="51"/>
      <c r="H1" s="52" t="s">
        <v>221</v>
      </c>
      <c r="I1" s="53"/>
    </row>
    <row r="2" spans="1:9" ht="21" customHeight="1">
      <c r="A2" s="54"/>
      <c r="B2" s="54"/>
      <c r="C2" s="54"/>
      <c r="D2" s="54"/>
      <c r="E2" s="54"/>
      <c r="F2" s="54"/>
      <c r="G2" s="54"/>
      <c r="H2" s="54"/>
    </row>
    <row r="3" spans="1:9" ht="25.5" customHeight="1">
      <c r="A3" s="240" t="s">
        <v>222</v>
      </c>
      <c r="B3" s="240"/>
      <c r="C3" s="240"/>
      <c r="D3" s="240"/>
      <c r="E3" s="240"/>
      <c r="F3" s="240"/>
      <c r="G3" s="240"/>
      <c r="H3" s="240"/>
    </row>
    <row r="4" spans="1:9" ht="21.75" customHeight="1">
      <c r="A4" s="240" t="s">
        <v>223</v>
      </c>
      <c r="B4" s="240"/>
      <c r="C4" s="240"/>
      <c r="D4" s="240"/>
      <c r="E4" s="240"/>
      <c r="F4" s="240"/>
      <c r="G4" s="240"/>
      <c r="H4" s="240"/>
    </row>
    <row r="5" spans="1:9" ht="18" customHeight="1">
      <c r="A5" s="55"/>
      <c r="B5" s="55"/>
      <c r="C5" s="55"/>
      <c r="D5" s="56"/>
      <c r="E5" s="56"/>
      <c r="F5" s="56"/>
      <c r="G5" s="56"/>
      <c r="H5" s="54"/>
    </row>
    <row r="6" spans="1:9" ht="97.5" customHeight="1">
      <c r="A6" s="37" t="s">
        <v>224</v>
      </c>
      <c r="B6" s="37" t="s">
        <v>225</v>
      </c>
      <c r="C6" s="37" t="s">
        <v>226</v>
      </c>
      <c r="D6" s="37" t="s">
        <v>227</v>
      </c>
      <c r="E6" s="58" t="s">
        <v>250</v>
      </c>
      <c r="F6" s="37" t="s">
        <v>228</v>
      </c>
      <c r="G6" s="37" t="s">
        <v>229</v>
      </c>
      <c r="H6" s="37" t="s">
        <v>230</v>
      </c>
    </row>
    <row r="7" spans="1:9" ht="66.75" customHeight="1">
      <c r="A7" s="241" t="s">
        <v>231</v>
      </c>
      <c r="B7" s="194" t="s">
        <v>232</v>
      </c>
      <c r="C7" s="194" t="s">
        <v>233</v>
      </c>
      <c r="D7" s="42" t="s">
        <v>253</v>
      </c>
      <c r="E7" s="44" t="s">
        <v>234</v>
      </c>
      <c r="F7" s="193">
        <v>51.17</v>
      </c>
      <c r="G7" s="193">
        <v>4</v>
      </c>
      <c r="H7" s="193" t="s">
        <v>235</v>
      </c>
    </row>
    <row r="8" spans="1:9" ht="18" hidden="1" customHeight="1">
      <c r="A8" s="241"/>
      <c r="B8" s="57"/>
      <c r="C8" s="242" t="s">
        <v>233</v>
      </c>
      <c r="D8" s="42"/>
      <c r="E8" s="193"/>
      <c r="F8" s="193"/>
      <c r="G8" s="193"/>
      <c r="H8" s="193"/>
    </row>
    <row r="9" spans="1:9" ht="16.5" hidden="1" customHeight="1">
      <c r="A9" s="241"/>
      <c r="B9" s="57"/>
      <c r="C9" s="242"/>
      <c r="D9" s="42"/>
      <c r="E9" s="193"/>
      <c r="F9" s="193"/>
      <c r="G9" s="193"/>
      <c r="H9" s="193"/>
    </row>
    <row r="10" spans="1:9" ht="38.25" customHeight="1">
      <c r="A10" s="40" t="s">
        <v>236</v>
      </c>
      <c r="B10" s="42" t="s">
        <v>237</v>
      </c>
      <c r="C10" s="72" t="s">
        <v>247</v>
      </c>
      <c r="D10" s="42" t="s">
        <v>251</v>
      </c>
      <c r="E10" s="40">
        <v>1630</v>
      </c>
      <c r="F10" s="40">
        <v>16.036999999999999</v>
      </c>
      <c r="G10" s="40">
        <v>3</v>
      </c>
      <c r="H10" s="40" t="s">
        <v>235</v>
      </c>
    </row>
    <row r="11" spans="1:9" ht="39" customHeight="1">
      <c r="A11" s="40" t="s">
        <v>238</v>
      </c>
      <c r="B11" s="42" t="s">
        <v>239</v>
      </c>
      <c r="C11" s="72" t="s">
        <v>248</v>
      </c>
      <c r="D11" s="42" t="s">
        <v>281</v>
      </c>
      <c r="E11" s="40">
        <v>1450</v>
      </c>
      <c r="F11" s="40">
        <v>53.52</v>
      </c>
      <c r="G11" s="40">
        <v>6</v>
      </c>
      <c r="H11" s="201" t="s">
        <v>320</v>
      </c>
    </row>
    <row r="12" spans="1:9" ht="39" customHeight="1">
      <c r="A12" s="40" t="s">
        <v>240</v>
      </c>
      <c r="B12" s="42" t="s">
        <v>241</v>
      </c>
      <c r="C12" s="72" t="s">
        <v>242</v>
      </c>
      <c r="D12" s="42" t="s">
        <v>252</v>
      </c>
      <c r="E12" s="40">
        <v>1100</v>
      </c>
      <c r="F12" s="40">
        <v>28.062999999999999</v>
      </c>
      <c r="G12" s="40">
        <v>3</v>
      </c>
      <c r="H12" s="40" t="s">
        <v>235</v>
      </c>
    </row>
    <row r="13" spans="1:9" ht="52.5" customHeight="1">
      <c r="A13" s="40" t="s">
        <v>243</v>
      </c>
      <c r="B13" s="42" t="s">
        <v>244</v>
      </c>
      <c r="C13" s="72" t="s">
        <v>249</v>
      </c>
      <c r="D13" s="42" t="s">
        <v>254</v>
      </c>
      <c r="E13" s="40">
        <v>499</v>
      </c>
      <c r="F13" s="40">
        <v>16.065999999999999</v>
      </c>
      <c r="G13" s="40">
        <v>4</v>
      </c>
      <c r="H13" s="40" t="s">
        <v>235</v>
      </c>
    </row>
    <row r="14" spans="1:9" ht="52.5" customHeight="1">
      <c r="A14" s="193" t="s">
        <v>304</v>
      </c>
      <c r="B14" s="42" t="s">
        <v>305</v>
      </c>
      <c r="C14" s="194" t="s">
        <v>306</v>
      </c>
      <c r="D14" s="42" t="s">
        <v>307</v>
      </c>
      <c r="E14" s="193">
        <v>100</v>
      </c>
      <c r="F14" s="193">
        <v>16</v>
      </c>
      <c r="G14" s="193">
        <v>5</v>
      </c>
      <c r="H14" s="193" t="s">
        <v>235</v>
      </c>
    </row>
    <row r="15" spans="1:9" ht="52.5" customHeight="1">
      <c r="A15" s="193" t="s">
        <v>308</v>
      </c>
      <c r="B15" s="42" t="s">
        <v>309</v>
      </c>
      <c r="C15" s="42" t="s">
        <v>310</v>
      </c>
      <c r="D15" s="42" t="s">
        <v>253</v>
      </c>
      <c r="E15" s="193">
        <v>868</v>
      </c>
      <c r="F15" s="193">
        <v>22.215</v>
      </c>
      <c r="G15" s="193">
        <v>3</v>
      </c>
      <c r="H15" s="193" t="s">
        <v>235</v>
      </c>
    </row>
    <row r="16" spans="1:9" ht="52.5" customHeight="1">
      <c r="A16" s="193" t="s">
        <v>311</v>
      </c>
      <c r="B16" s="42" t="s">
        <v>312</v>
      </c>
      <c r="C16" s="194" t="s">
        <v>313</v>
      </c>
      <c r="D16" s="42" t="s">
        <v>314</v>
      </c>
      <c r="E16" s="44" t="s">
        <v>315</v>
      </c>
      <c r="F16" s="193">
        <v>16.727</v>
      </c>
      <c r="G16" s="193">
        <v>4</v>
      </c>
      <c r="H16" s="193" t="s">
        <v>235</v>
      </c>
    </row>
    <row r="17" spans="1:8" ht="22.5" customHeight="1">
      <c r="A17" s="243" t="s">
        <v>181</v>
      </c>
      <c r="B17" s="244"/>
      <c r="C17" s="244"/>
      <c r="D17" s="245"/>
      <c r="E17" s="192"/>
      <c r="F17" s="192">
        <f>SUM(F7:F16)</f>
        <v>219.798</v>
      </c>
      <c r="G17" s="192">
        <f>SUM(G7:G16)</f>
        <v>32</v>
      </c>
      <c r="H17" s="192"/>
    </row>
  </sheetData>
  <mergeCells count="5">
    <mergeCell ref="A3:H3"/>
    <mergeCell ref="A4:H4"/>
    <mergeCell ref="A7:A9"/>
    <mergeCell ref="C8:C9"/>
    <mergeCell ref="A17:D17"/>
  </mergeCells>
  <printOptions horizontalCentered="1"/>
  <pageMargins left="0.59055118110236227" right="0.59055118110236227" top="0.78740157480314965" bottom="0.39370078740157483" header="0" footer="0"/>
  <pageSetup paperSize="9" scale="7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Аналит.отчет</vt:lpstr>
      <vt:lpstr>Диагностика</vt:lpstr>
      <vt:lpstr>Расчет ИФО</vt:lpstr>
      <vt:lpstr>Инвест. проекты</vt:lpstr>
      <vt:lpstr>Диагностика!Print_Area_0</vt:lpstr>
      <vt:lpstr>'Инвест. проекты'!Print_Area_0</vt:lpstr>
      <vt:lpstr>'Расчет ИФО'!Print_Area_0</vt:lpstr>
      <vt:lpstr>Диагностика!Print_Area_0_0</vt:lpstr>
      <vt:lpstr>'Инвест. проекты'!Print_Area_0_0</vt:lpstr>
      <vt:lpstr>'Расчет ИФО'!Print_Area_0_0</vt:lpstr>
      <vt:lpstr>Диагностика!Print_Area_0_0_0</vt:lpstr>
      <vt:lpstr>'Инвест. проекты'!Print_Area_0_0_0</vt:lpstr>
      <vt:lpstr>'Расчет ИФО'!Print_Area_0_0_0</vt:lpstr>
      <vt:lpstr>Диагностика!Print_Area_0_0_0_0</vt:lpstr>
      <vt:lpstr>'Инвест. проекты'!Print_Area_0_0_0_0</vt:lpstr>
      <vt:lpstr>'Расчет ИФО'!Print_Area_0_0_0_0</vt:lpstr>
      <vt:lpstr>Диагностика!Print_Titles_0</vt:lpstr>
      <vt:lpstr>'Расчет ИФО'!Print_Titles_0</vt:lpstr>
      <vt:lpstr>Диагностика!Print_Titles_0_0</vt:lpstr>
      <vt:lpstr>'Расчет ИФО'!Print_Titles_0_0</vt:lpstr>
      <vt:lpstr>Диагностика!Print_Titles_0_0_0</vt:lpstr>
      <vt:lpstr>'Расчет ИФО'!Print_Titles_0_0_0</vt:lpstr>
      <vt:lpstr>Диагностика!Print_Titles_0_0_0_0</vt:lpstr>
      <vt:lpstr>'Расчет ИФО'!Print_Titles_0_0_0_0</vt:lpstr>
      <vt:lpstr>Аналит.отчет!Заголовки_для_печати</vt:lpstr>
      <vt:lpstr>Диагностика!Заголовки_для_печати</vt:lpstr>
      <vt:lpstr>'Расчет ИФО'!Заголовки_для_печати</vt:lpstr>
      <vt:lpstr>Аналит.отчет!Область_печати</vt:lpstr>
      <vt:lpstr>Диагностика!Область_печати</vt:lpstr>
      <vt:lpstr>'Инвест. проекты'!Область_печати</vt:lpstr>
      <vt:lpstr>'Расчет ИФО'!Область_печати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economika</cp:lastModifiedBy>
  <cp:revision>5</cp:revision>
  <cp:lastPrinted>2019-04-02T03:30:42Z</cp:lastPrinted>
  <dcterms:created xsi:type="dcterms:W3CDTF">2006-03-06T08:26:24Z</dcterms:created>
  <dcterms:modified xsi:type="dcterms:W3CDTF">2019-04-09T01:00:04Z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AoIR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